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20730" windowHeight="11760" tabRatio="826" activeTab="1"/>
  </bookViews>
  <sheets>
    <sheet name="Instruction" sheetId="92" r:id="rId1"/>
    <sheet name="Master1" sheetId="63" r:id="rId2"/>
    <sheet name="Master2" sheetId="91" r:id="rId3"/>
    <sheet name="Master GA19" sheetId="101" r:id="rId4"/>
    <sheet name="Samekit" sheetId="40" r:id="rId5"/>
    <sheet name="Sanctioned Post" sheetId="98" r:id="rId6"/>
    <sheet name="posted" sheetId="99" r:id="rId7"/>
    <sheet name="vacant post" sheetId="100" r:id="rId8"/>
    <sheet name="P1A" sheetId="26" r:id="rId9"/>
    <sheet name="P1B" sheetId="66" r:id="rId10"/>
    <sheet name="P1C" sheetId="71" r:id="rId11"/>
    <sheet name="SLR" sheetId="30" r:id="rId12"/>
    <sheet name="P8G1" sheetId="27" r:id="rId13"/>
    <sheet name="P-4" sheetId="61" r:id="rId14"/>
    <sheet name="P Allow." sheetId="50" r:id="rId15"/>
    <sheet name="Surr-" sheetId="46" r:id="rId16"/>
    <sheet name="Fix pay" sheetId="48" r:id="rId17"/>
    <sheet name="P9G2" sheetId="29" r:id="rId18"/>
    <sheet name="Allot." sheetId="84" r:id="rId19"/>
    <sheet name="G.A.2 A" sheetId="90" r:id="rId20"/>
    <sheet name="G.A.2 B" sheetId="86" r:id="rId21"/>
    <sheet name="Verdi" sheetId="55" r:id="rId22"/>
    <sheet name="P9G4" sheetId="28" r:id="rId23"/>
    <sheet name="GA-4 A" sheetId="87" r:id="rId24"/>
    <sheet name="GA-4 B" sheetId="88" r:id="rId25"/>
    <sheet name="GA19" sheetId="89" r:id="rId26"/>
    <sheet name="TRFRET. PAY" sheetId="81" r:id="rId27"/>
    <sheet name="tamrb" sheetId="69" r:id="rId28"/>
  </sheets>
  <definedNames>
    <definedName name="_xlnm._FilterDatabase" localSheetId="8" hidden="1">P1A!$A$10:$J$26</definedName>
    <definedName name="_xlnm._FilterDatabase" localSheetId="12" hidden="1">P8G1!$B$9:$N$9</definedName>
    <definedName name="catagery">Master1!$E$94:$E$95</definedName>
    <definedName name="DESIGNATION">Master1!$C$94:$D$112</definedName>
    <definedName name="fix_pay">Master2!$AS$5:$AY$61</definedName>
    <definedName name="levels">Master1!$C$172:$AB$172</definedName>
    <definedName name="Pay_Band">Master1!$C$172:$AB$174</definedName>
    <definedName name="_xlnm.Print_Area" localSheetId="18">Allot.!$A$1:$N$14</definedName>
    <definedName name="_xlnm.Print_Area" localSheetId="16">'Fix pay'!$A$1:$G$22</definedName>
    <definedName name="_xlnm.Print_Area" localSheetId="19">'G.A.2 A'!$A$1:$P$16</definedName>
    <definedName name="_xlnm.Print_Area" localSheetId="20">'G.A.2 B'!$A$1:$P$16</definedName>
    <definedName name="_xlnm.Print_Area" localSheetId="25">'GA19'!$A$1:$O$58</definedName>
    <definedName name="_xlnm.Print_Area" localSheetId="23">'GA-4 A'!$A$1:$W$13</definedName>
    <definedName name="_xlnm.Print_Area" localSheetId="24">'GA-4 B'!$A$1:$W$14</definedName>
    <definedName name="_xlnm.Print_Area" localSheetId="14">'P Allow.'!$A$1:$G$31</definedName>
    <definedName name="_xlnm.Print_Area" localSheetId="8">P1A!$A$3:$J$54</definedName>
    <definedName name="_xlnm.Print_Area" localSheetId="9">P1B!$A$1:$R$51</definedName>
    <definedName name="_xlnm.Print_Area" localSheetId="10">P1C!$A$1:$F$53</definedName>
    <definedName name="_xlnm.Print_Area" localSheetId="13">'P-4'!$A$1:$G$67</definedName>
    <definedName name="_xlnm.Print_Area" localSheetId="12">P8G1!$A$1:$N$103</definedName>
    <definedName name="_xlnm.Print_Area" localSheetId="17">P9G2!$A$1:$L$26</definedName>
    <definedName name="_xlnm.Print_Area" localSheetId="22">P9G4!$A$1:$L$38</definedName>
    <definedName name="_xlnm.Print_Area" localSheetId="6">posted!$A$1:$AP$24</definedName>
    <definedName name="_xlnm.Print_Area" localSheetId="4">Samekit!$A$1:$C$64</definedName>
    <definedName name="_xlnm.Print_Area" localSheetId="5">'Sanctioned Post'!$A$1:$AP$13</definedName>
    <definedName name="_xlnm.Print_Area" localSheetId="11">SLR!$A$1:$I$13</definedName>
    <definedName name="_xlnm.Print_Area" localSheetId="15">'Surr-'!$A$1:$K$70</definedName>
    <definedName name="_xlnm.Print_Area" localSheetId="27">tamrb!$A$1:$I$10</definedName>
    <definedName name="_xlnm.Print_Area" localSheetId="26">'TRFRET. PAY'!$A$1:$L$17</definedName>
    <definedName name="_xlnm.Print_Area" localSheetId="7">'vacant post'!$A$1:$AP$15</definedName>
    <definedName name="_xlnm.Print_Area" localSheetId="21">Verdi!$A$1:$N$14</definedName>
    <definedName name="_xlnm.Print_Titles" localSheetId="12">P8G1!$7:$9</definedName>
    <definedName name="_xlnm.Print_Titles" localSheetId="17">P9G2!$4:$8</definedName>
    <definedName name="कार्यालय_में_पोस्ट_विवरण">Master2!$B$64:$B$105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27" l="1"/>
  <c r="Q12" i="27"/>
  <c r="Q13" i="27"/>
  <c r="Q14" i="27"/>
  <c r="Q15" i="27"/>
  <c r="Q16" i="27"/>
  <c r="Q17" i="27"/>
  <c r="Q18" i="27"/>
  <c r="Q19" i="27"/>
  <c r="Q20" i="27"/>
  <c r="Q21" i="27"/>
  <c r="Q22" i="27"/>
  <c r="Q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45" i="27"/>
  <c r="P46" i="27"/>
  <c r="P47" i="27"/>
  <c r="P48" i="27"/>
  <c r="P49" i="27"/>
  <c r="P50" i="27"/>
  <c r="P51" i="27"/>
  <c r="P52" i="27"/>
  <c r="P53" i="27"/>
  <c r="P54" i="27"/>
  <c r="P55" i="27"/>
  <c r="P56" i="27"/>
  <c r="P57" i="27"/>
  <c r="P58" i="27"/>
  <c r="P59" i="27"/>
  <c r="P60" i="27"/>
  <c r="P61" i="27"/>
  <c r="P62" i="27"/>
  <c r="P63" i="27"/>
  <c r="P64" i="27"/>
  <c r="P65" i="27"/>
  <c r="P66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10" i="27"/>
  <c r="F6" i="101" l="1"/>
  <c r="C6" i="101"/>
  <c r="C17" i="101" s="1"/>
  <c r="C19" i="101" s="1"/>
  <c r="D18" i="101" s="1"/>
  <c r="K6" i="101"/>
  <c r="J6" i="101"/>
  <c r="J17" i="101" s="1"/>
  <c r="H6" i="101"/>
  <c r="H17" i="101" s="1"/>
  <c r="G6" i="101"/>
  <c r="G17" i="101" s="1"/>
  <c r="D28" i="101"/>
  <c r="D39" i="101" s="1"/>
  <c r="C28" i="101"/>
  <c r="AI5" i="98"/>
  <c r="AF5" i="98"/>
  <c r="D124" i="63"/>
  <c r="B29" i="101" s="1"/>
  <c r="E124" i="63"/>
  <c r="F124" i="63"/>
  <c r="B31" i="101" s="1"/>
  <c r="G124" i="63"/>
  <c r="B32" i="101" s="1"/>
  <c r="H124" i="63"/>
  <c r="B35" i="101" s="1"/>
  <c r="I124" i="63"/>
  <c r="B33" i="101" s="1"/>
  <c r="J124" i="63"/>
  <c r="K124" i="63"/>
  <c r="B36" i="101" s="1"/>
  <c r="L124" i="63"/>
  <c r="B37" i="101" s="1"/>
  <c r="C124" i="63"/>
  <c r="B28" i="101" s="1"/>
  <c r="D119" i="63"/>
  <c r="T8" i="91"/>
  <c r="T7" i="91"/>
  <c r="T6" i="91"/>
  <c r="T5" i="91"/>
  <c r="B34" i="101"/>
  <c r="D127" i="63"/>
  <c r="E127" i="63"/>
  <c r="F127" i="63"/>
  <c r="G127" i="63"/>
  <c r="H127" i="63"/>
  <c r="I127" i="63"/>
  <c r="J127" i="63"/>
  <c r="K127" i="63"/>
  <c r="L127" i="63"/>
  <c r="C127" i="63"/>
  <c r="E119" i="63"/>
  <c r="F119" i="63"/>
  <c r="G119" i="63"/>
  <c r="H119" i="63"/>
  <c r="I119" i="63"/>
  <c r="J119" i="63"/>
  <c r="K119" i="63"/>
  <c r="L119" i="63"/>
  <c r="C119" i="63"/>
  <c r="D7" i="50"/>
  <c r="A40" i="71"/>
  <c r="A37" i="71"/>
  <c r="D40" i="71"/>
  <c r="D37" i="71"/>
  <c r="D38" i="66"/>
  <c r="E38" i="66"/>
  <c r="E35" i="66"/>
  <c r="D35" i="66"/>
  <c r="A41" i="26"/>
  <c r="A38" i="26"/>
  <c r="D41" i="26"/>
  <c r="E41" i="26"/>
  <c r="F41" i="26"/>
  <c r="G41" i="26"/>
  <c r="H41" i="26"/>
  <c r="E38" i="26"/>
  <c r="F38" i="26"/>
  <c r="G38" i="26"/>
  <c r="H38" i="26"/>
  <c r="D38" i="26"/>
  <c r="G37" i="63"/>
  <c r="H37" i="63" s="1"/>
  <c r="AF5" i="100" s="1"/>
  <c r="G40" i="63"/>
  <c r="H40" i="63" s="1"/>
  <c r="AI5" i="100" s="1"/>
  <c r="A1" i="91"/>
  <c r="N39" i="101"/>
  <c r="M39" i="101"/>
  <c r="L39" i="101"/>
  <c r="K39" i="101"/>
  <c r="J39" i="101"/>
  <c r="I39" i="101"/>
  <c r="H39" i="101"/>
  <c r="G39" i="101"/>
  <c r="F39" i="101"/>
  <c r="E39" i="101"/>
  <c r="C39" i="101"/>
  <c r="C41" i="101" s="1"/>
  <c r="D40" i="101" s="1"/>
  <c r="O37" i="101"/>
  <c r="O36" i="101"/>
  <c r="O35" i="101"/>
  <c r="O34" i="101"/>
  <c r="O33" i="101"/>
  <c r="O32" i="101"/>
  <c r="O31" i="101"/>
  <c r="O30" i="101"/>
  <c r="B30" i="101"/>
  <c r="O29" i="101"/>
  <c r="O28" i="101"/>
  <c r="N24" i="101"/>
  <c r="I24" i="101"/>
  <c r="E24" i="101"/>
  <c r="A23" i="101"/>
  <c r="M17" i="101"/>
  <c r="L17" i="101"/>
  <c r="K17" i="101"/>
  <c r="I17" i="101"/>
  <c r="F17" i="101"/>
  <c r="E17" i="101"/>
  <c r="D17" i="101"/>
  <c r="O16" i="101"/>
  <c r="O15" i="101"/>
  <c r="B15" i="101"/>
  <c r="O14" i="101"/>
  <c r="B14" i="101"/>
  <c r="O13" i="101"/>
  <c r="B13" i="101"/>
  <c r="O12" i="101"/>
  <c r="B12" i="101"/>
  <c r="O11" i="101"/>
  <c r="B11" i="101"/>
  <c r="O10" i="101"/>
  <c r="B10" i="101"/>
  <c r="O9" i="101"/>
  <c r="B9" i="101"/>
  <c r="O8" i="101"/>
  <c r="B8" i="101"/>
  <c r="O7" i="101"/>
  <c r="B7" i="101"/>
  <c r="B6" i="101"/>
  <c r="N2" i="101"/>
  <c r="I2" i="101"/>
  <c r="E2" i="101"/>
  <c r="A1" i="101"/>
  <c r="D7" i="46"/>
  <c r="E7" i="46" s="1"/>
  <c r="F7" i="46" s="1"/>
  <c r="H7" i="46"/>
  <c r="I7" i="46" s="1"/>
  <c r="J7" i="46" s="1"/>
  <c r="D8" i="46"/>
  <c r="E8" i="46" s="1"/>
  <c r="F8" i="46" s="1"/>
  <c r="H8" i="46"/>
  <c r="I8" i="46" s="1"/>
  <c r="J8" i="46" s="1"/>
  <c r="D9" i="46"/>
  <c r="E9" i="46" s="1"/>
  <c r="F9" i="46" s="1"/>
  <c r="H9" i="46"/>
  <c r="I9" i="46" s="1"/>
  <c r="J9" i="46" s="1"/>
  <c r="D10" i="46"/>
  <c r="E10" i="46" s="1"/>
  <c r="F10" i="46" s="1"/>
  <c r="H10" i="46"/>
  <c r="I10" i="46" s="1"/>
  <c r="J10" i="46" s="1"/>
  <c r="D11" i="46"/>
  <c r="E11" i="46" s="1"/>
  <c r="F11" i="46" s="1"/>
  <c r="H11" i="46"/>
  <c r="I11" i="46" s="1"/>
  <c r="J11" i="46" s="1"/>
  <c r="D12" i="46"/>
  <c r="E12" i="46" s="1"/>
  <c r="F12" i="46" s="1"/>
  <c r="H12" i="46"/>
  <c r="I12" i="46" s="1"/>
  <c r="J12" i="46" s="1"/>
  <c r="D13" i="46"/>
  <c r="E13" i="46" s="1"/>
  <c r="F13" i="46" s="1"/>
  <c r="H13" i="46"/>
  <c r="I13" i="46" s="1"/>
  <c r="J13" i="46" s="1"/>
  <c r="D14" i="46"/>
  <c r="E14" i="46" s="1"/>
  <c r="F14" i="46" s="1"/>
  <c r="H14" i="46"/>
  <c r="I14" i="46" s="1"/>
  <c r="J14" i="46" s="1"/>
  <c r="D15" i="46"/>
  <c r="E15" i="46" s="1"/>
  <c r="F15" i="46" s="1"/>
  <c r="H15" i="46"/>
  <c r="I15" i="46" s="1"/>
  <c r="J15" i="46" s="1"/>
  <c r="D16" i="46"/>
  <c r="E16" i="46" s="1"/>
  <c r="F16" i="46" s="1"/>
  <c r="H16" i="46"/>
  <c r="I16" i="46" s="1"/>
  <c r="J16" i="46" s="1"/>
  <c r="D17" i="46"/>
  <c r="E17" i="46" s="1"/>
  <c r="F17" i="46" s="1"/>
  <c r="H17" i="46"/>
  <c r="I17" i="46" s="1"/>
  <c r="J17" i="46" s="1"/>
  <c r="D18" i="46"/>
  <c r="E18" i="46" s="1"/>
  <c r="F18" i="46" s="1"/>
  <c r="H18" i="46"/>
  <c r="I18" i="46" s="1"/>
  <c r="J18" i="46" s="1"/>
  <c r="D19" i="46"/>
  <c r="E19" i="46" s="1"/>
  <c r="F19" i="46" s="1"/>
  <c r="H19" i="46"/>
  <c r="I19" i="46" s="1"/>
  <c r="J19" i="46" s="1"/>
  <c r="D20" i="46"/>
  <c r="E20" i="46" s="1"/>
  <c r="F20" i="46" s="1"/>
  <c r="H20" i="46"/>
  <c r="I20" i="46" s="1"/>
  <c r="J20" i="46" s="1"/>
  <c r="D21" i="46"/>
  <c r="E21" i="46" s="1"/>
  <c r="F21" i="46" s="1"/>
  <c r="H21" i="46"/>
  <c r="I21" i="46" s="1"/>
  <c r="J21" i="46" s="1"/>
  <c r="D22" i="46"/>
  <c r="E22" i="46" s="1"/>
  <c r="F22" i="46" s="1"/>
  <c r="H22" i="46"/>
  <c r="I22" i="46" s="1"/>
  <c r="J22" i="46" s="1"/>
  <c r="D23" i="46"/>
  <c r="E23" i="46" s="1"/>
  <c r="F23" i="46" s="1"/>
  <c r="H23" i="46"/>
  <c r="I23" i="46" s="1"/>
  <c r="J23" i="46" s="1"/>
  <c r="D24" i="46"/>
  <c r="E24" i="46" s="1"/>
  <c r="F24" i="46" s="1"/>
  <c r="H24" i="46"/>
  <c r="I24" i="46" s="1"/>
  <c r="J24" i="46" s="1"/>
  <c r="D25" i="46"/>
  <c r="E25" i="46" s="1"/>
  <c r="F25" i="46" s="1"/>
  <c r="H25" i="46"/>
  <c r="I25" i="46" s="1"/>
  <c r="J25" i="46" s="1"/>
  <c r="D26" i="46"/>
  <c r="E26" i="46" s="1"/>
  <c r="F26" i="46" s="1"/>
  <c r="H26" i="46"/>
  <c r="I26" i="46" s="1"/>
  <c r="J26" i="46" s="1"/>
  <c r="D27" i="46"/>
  <c r="E27" i="46" s="1"/>
  <c r="F27" i="46" s="1"/>
  <c r="H27" i="46"/>
  <c r="I27" i="46" s="1"/>
  <c r="J27" i="46" s="1"/>
  <c r="D28" i="46"/>
  <c r="E28" i="46" s="1"/>
  <c r="F28" i="46" s="1"/>
  <c r="H28" i="46"/>
  <c r="I28" i="46" s="1"/>
  <c r="J28" i="46" s="1"/>
  <c r="D29" i="46"/>
  <c r="E29" i="46" s="1"/>
  <c r="F29" i="46" s="1"/>
  <c r="H29" i="46"/>
  <c r="I29" i="46" s="1"/>
  <c r="J29" i="46" s="1"/>
  <c r="D30" i="46"/>
  <c r="E30" i="46" s="1"/>
  <c r="F30" i="46" s="1"/>
  <c r="H30" i="46"/>
  <c r="I30" i="46" s="1"/>
  <c r="J30" i="46" s="1"/>
  <c r="D31" i="46"/>
  <c r="E31" i="46" s="1"/>
  <c r="F31" i="46" s="1"/>
  <c r="H31" i="46"/>
  <c r="I31" i="46" s="1"/>
  <c r="J31" i="46" s="1"/>
  <c r="D32" i="46"/>
  <c r="E32" i="46" s="1"/>
  <c r="F32" i="46" s="1"/>
  <c r="H32" i="46"/>
  <c r="I32" i="46" s="1"/>
  <c r="J32" i="46" s="1"/>
  <c r="D33" i="46"/>
  <c r="E33" i="46" s="1"/>
  <c r="F33" i="46" s="1"/>
  <c r="H33" i="46"/>
  <c r="I33" i="46" s="1"/>
  <c r="J33" i="46" s="1"/>
  <c r="D34" i="46"/>
  <c r="E34" i="46" s="1"/>
  <c r="F34" i="46" s="1"/>
  <c r="H34" i="46"/>
  <c r="I34" i="46" s="1"/>
  <c r="J34" i="46" s="1"/>
  <c r="D35" i="46"/>
  <c r="E35" i="46" s="1"/>
  <c r="F35" i="46" s="1"/>
  <c r="H35" i="46"/>
  <c r="I35" i="46" s="1"/>
  <c r="J35" i="46" s="1"/>
  <c r="D36" i="46"/>
  <c r="E36" i="46" s="1"/>
  <c r="F36" i="46" s="1"/>
  <c r="H36" i="46"/>
  <c r="I36" i="46" s="1"/>
  <c r="J36" i="46" s="1"/>
  <c r="D37" i="46"/>
  <c r="E37" i="46" s="1"/>
  <c r="F37" i="46" s="1"/>
  <c r="H37" i="46"/>
  <c r="I37" i="46" s="1"/>
  <c r="J37" i="46" s="1"/>
  <c r="D38" i="46"/>
  <c r="E38" i="46" s="1"/>
  <c r="F38" i="46" s="1"/>
  <c r="H38" i="46"/>
  <c r="I38" i="46" s="1"/>
  <c r="J38" i="46" s="1"/>
  <c r="D39" i="46"/>
  <c r="E39" i="46" s="1"/>
  <c r="F39" i="46" s="1"/>
  <c r="H39" i="46"/>
  <c r="I39" i="46" s="1"/>
  <c r="J39" i="46" s="1"/>
  <c r="D40" i="46"/>
  <c r="E40" i="46" s="1"/>
  <c r="H40" i="46"/>
  <c r="I40" i="46" s="1"/>
  <c r="J40" i="46" s="1"/>
  <c r="D41" i="46"/>
  <c r="E41" i="46" s="1"/>
  <c r="F41" i="46" s="1"/>
  <c r="H41" i="46"/>
  <c r="I41" i="46" s="1"/>
  <c r="J41" i="46" s="1"/>
  <c r="D42" i="46"/>
  <c r="E42" i="46" s="1"/>
  <c r="F42" i="46" s="1"/>
  <c r="H42" i="46"/>
  <c r="I42" i="46" s="1"/>
  <c r="J42" i="46" s="1"/>
  <c r="D43" i="46"/>
  <c r="E43" i="46" s="1"/>
  <c r="F43" i="46" s="1"/>
  <c r="H43" i="46"/>
  <c r="I43" i="46" s="1"/>
  <c r="J43" i="46" s="1"/>
  <c r="D44" i="46"/>
  <c r="E44" i="46" s="1"/>
  <c r="H44" i="46"/>
  <c r="I44" i="46" s="1"/>
  <c r="J44" i="46" s="1"/>
  <c r="D45" i="46"/>
  <c r="E45" i="46" s="1"/>
  <c r="F45" i="46" s="1"/>
  <c r="H45" i="46"/>
  <c r="I45" i="46" s="1"/>
  <c r="J45" i="46" s="1"/>
  <c r="D46" i="46"/>
  <c r="E46" i="46" s="1"/>
  <c r="F46" i="46" s="1"/>
  <c r="H46" i="46"/>
  <c r="I46" i="46" s="1"/>
  <c r="J46" i="46" s="1"/>
  <c r="D47" i="46"/>
  <c r="E47" i="46" s="1"/>
  <c r="F47" i="46" s="1"/>
  <c r="H47" i="46"/>
  <c r="I47" i="46" s="1"/>
  <c r="J47" i="46" s="1"/>
  <c r="D48" i="46"/>
  <c r="E48" i="46" s="1"/>
  <c r="F48" i="46" s="1"/>
  <c r="H48" i="46"/>
  <c r="I48" i="46" s="1"/>
  <c r="J48" i="46" s="1"/>
  <c r="D49" i="46"/>
  <c r="E49" i="46" s="1"/>
  <c r="F49" i="46" s="1"/>
  <c r="H49" i="46"/>
  <c r="I49" i="46" s="1"/>
  <c r="J49" i="46" s="1"/>
  <c r="D50" i="46"/>
  <c r="E50" i="46" s="1"/>
  <c r="F50" i="46" s="1"/>
  <c r="H50" i="46"/>
  <c r="I50" i="46" s="1"/>
  <c r="J50" i="46" s="1"/>
  <c r="D51" i="46"/>
  <c r="E51" i="46" s="1"/>
  <c r="F51" i="46" s="1"/>
  <c r="H51" i="46"/>
  <c r="I51" i="46" s="1"/>
  <c r="J51" i="46" s="1"/>
  <c r="D52" i="46"/>
  <c r="E52" i="46" s="1"/>
  <c r="F52" i="46" s="1"/>
  <c r="H52" i="46"/>
  <c r="I52" i="46" s="1"/>
  <c r="J52" i="46" s="1"/>
  <c r="D53" i="46"/>
  <c r="E53" i="46" s="1"/>
  <c r="F53" i="46" s="1"/>
  <c r="H53" i="46"/>
  <c r="I53" i="46" s="1"/>
  <c r="J53" i="46" s="1"/>
  <c r="D54" i="46"/>
  <c r="E54" i="46" s="1"/>
  <c r="F54" i="46" s="1"/>
  <c r="H54" i="46"/>
  <c r="I54" i="46" s="1"/>
  <c r="J54" i="46" s="1"/>
  <c r="D55" i="46"/>
  <c r="E55" i="46" s="1"/>
  <c r="F55" i="46" s="1"/>
  <c r="H55" i="46"/>
  <c r="I55" i="46" s="1"/>
  <c r="J55" i="46" s="1"/>
  <c r="D56" i="46"/>
  <c r="E56" i="46" s="1"/>
  <c r="F56" i="46" s="1"/>
  <c r="H56" i="46"/>
  <c r="I56" i="46" s="1"/>
  <c r="J56" i="46" s="1"/>
  <c r="D57" i="46"/>
  <c r="E57" i="46" s="1"/>
  <c r="F57" i="46" s="1"/>
  <c r="H57" i="46"/>
  <c r="I57" i="46" s="1"/>
  <c r="J57" i="46" s="1"/>
  <c r="D58" i="46"/>
  <c r="E58" i="46" s="1"/>
  <c r="F58" i="46" s="1"/>
  <c r="H58" i="46"/>
  <c r="I58" i="46" s="1"/>
  <c r="J58" i="46" s="1"/>
  <c r="D59" i="46"/>
  <c r="E59" i="46" s="1"/>
  <c r="F59" i="46" s="1"/>
  <c r="H59" i="46"/>
  <c r="I59" i="46" s="1"/>
  <c r="J59" i="46" s="1"/>
  <c r="D60" i="46"/>
  <c r="E60" i="46" s="1"/>
  <c r="F60" i="46" s="1"/>
  <c r="H60" i="46"/>
  <c r="I60" i="46" s="1"/>
  <c r="J60" i="46" s="1"/>
  <c r="D61" i="46"/>
  <c r="E61" i="46" s="1"/>
  <c r="F61" i="46" s="1"/>
  <c r="H61" i="46"/>
  <c r="I61" i="46" s="1"/>
  <c r="J61" i="46" s="1"/>
  <c r="D62" i="46"/>
  <c r="E62" i="46" s="1"/>
  <c r="F62" i="46" s="1"/>
  <c r="H62" i="46"/>
  <c r="I62" i="46" s="1"/>
  <c r="J62" i="46" s="1"/>
  <c r="N10" i="27"/>
  <c r="O6" i="101" l="1"/>
  <c r="O17" i="101" s="1"/>
  <c r="I41" i="26"/>
  <c r="F35" i="66"/>
  <c r="F38" i="66"/>
  <c r="AF5" i="99"/>
  <c r="I38" i="26"/>
  <c r="AI5" i="99"/>
  <c r="F40" i="46"/>
  <c r="G40" i="46" s="1"/>
  <c r="G42" i="46"/>
  <c r="F44" i="46"/>
  <c r="G44" i="46" s="1"/>
  <c r="G38" i="46"/>
  <c r="G46" i="46"/>
  <c r="N17" i="101"/>
  <c r="M124" i="63"/>
  <c r="B38" i="101"/>
  <c r="B16" i="101"/>
  <c r="D41" i="101"/>
  <c r="E40" i="101" s="1"/>
  <c r="E41" i="101" s="1"/>
  <c r="F40" i="101" s="1"/>
  <c r="F41" i="101" s="1"/>
  <c r="G40" i="101" s="1"/>
  <c r="G41" i="101" s="1"/>
  <c r="H40" i="101" s="1"/>
  <c r="H41" i="101" s="1"/>
  <c r="I40" i="101" s="1"/>
  <c r="I41" i="101" s="1"/>
  <c r="J40" i="101" s="1"/>
  <c r="J41" i="101" s="1"/>
  <c r="K40" i="101" s="1"/>
  <c r="K41" i="101" s="1"/>
  <c r="L40" i="101" s="1"/>
  <c r="L41" i="101" s="1"/>
  <c r="M40" i="101" s="1"/>
  <c r="M41" i="101" s="1"/>
  <c r="N40" i="101" s="1"/>
  <c r="N41" i="101" s="1"/>
  <c r="O39" i="101"/>
  <c r="D19" i="101"/>
  <c r="E18" i="101" s="1"/>
  <c r="E19" i="101" s="1"/>
  <c r="F18" i="101" s="1"/>
  <c r="F19" i="101" s="1"/>
  <c r="G18" i="101" s="1"/>
  <c r="G19" i="101" s="1"/>
  <c r="H18" i="101" s="1"/>
  <c r="H19" i="101" s="1"/>
  <c r="I18" i="101" s="1"/>
  <c r="I19" i="101" s="1"/>
  <c r="J18" i="101" s="1"/>
  <c r="J19" i="101" s="1"/>
  <c r="K18" i="101" s="1"/>
  <c r="K19" i="101" s="1"/>
  <c r="L18" i="101" s="1"/>
  <c r="L19" i="101" s="1"/>
  <c r="M18" i="101" s="1"/>
  <c r="M19" i="101" s="1"/>
  <c r="N18" i="101" s="1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G35" i="46"/>
  <c r="K62" i="46"/>
  <c r="K61" i="46"/>
  <c r="K60" i="46"/>
  <c r="K59" i="46"/>
  <c r="K58" i="46"/>
  <c r="K57" i="46"/>
  <c r="K56" i="46"/>
  <c r="K55" i="46"/>
  <c r="K54" i="46"/>
  <c r="K53" i="46"/>
  <c r="K52" i="46"/>
  <c r="K51" i="46"/>
  <c r="K50" i="46"/>
  <c r="K49" i="46"/>
  <c r="K34" i="46"/>
  <c r="K32" i="46"/>
  <c r="K30" i="46"/>
  <c r="G33" i="46"/>
  <c r="G36" i="46"/>
  <c r="G34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5" i="46"/>
  <c r="G43" i="46"/>
  <c r="G41" i="46"/>
  <c r="G39" i="46"/>
  <c r="G37" i="46"/>
  <c r="K35" i="46"/>
  <c r="K33" i="46"/>
  <c r="K31" i="46"/>
  <c r="K29" i="46"/>
  <c r="K27" i="46"/>
  <c r="K25" i="46"/>
  <c r="K23" i="46"/>
  <c r="K21" i="46"/>
  <c r="K19" i="46"/>
  <c r="K17" i="46"/>
  <c r="K15" i="46"/>
  <c r="K13" i="46"/>
  <c r="K11" i="46"/>
  <c r="K7" i="46"/>
  <c r="K28" i="46"/>
  <c r="K26" i="46"/>
  <c r="K24" i="46"/>
  <c r="K22" i="46"/>
  <c r="K20" i="46"/>
  <c r="K18" i="46"/>
  <c r="K16" i="46"/>
  <c r="K14" i="46"/>
  <c r="K12" i="46"/>
  <c r="K10" i="46"/>
  <c r="K9" i="46"/>
  <c r="K8" i="46"/>
  <c r="G32" i="46"/>
  <c r="G31" i="46"/>
  <c r="G30" i="46"/>
  <c r="G28" i="46"/>
  <c r="G26" i="46"/>
  <c r="G24" i="46"/>
  <c r="G22" i="46"/>
  <c r="G20" i="46"/>
  <c r="G18" i="46"/>
  <c r="G16" i="46"/>
  <c r="G14" i="46"/>
  <c r="G12" i="46"/>
  <c r="G11" i="46"/>
  <c r="G10" i="46"/>
  <c r="G9" i="46"/>
  <c r="G8" i="46"/>
  <c r="G29" i="46"/>
  <c r="G27" i="46"/>
  <c r="G25" i="46"/>
  <c r="G23" i="46"/>
  <c r="G21" i="46"/>
  <c r="G19" i="46"/>
  <c r="G17" i="46"/>
  <c r="G15" i="46"/>
  <c r="G13" i="46"/>
  <c r="G7" i="46"/>
  <c r="R6" i="88"/>
  <c r="Q6" i="88"/>
  <c r="N19" i="101" l="1"/>
  <c r="AX6" i="91"/>
  <c r="AY6" i="91"/>
  <c r="AX7" i="91"/>
  <c r="AY7" i="91"/>
  <c r="AX8" i="91"/>
  <c r="AY8" i="91"/>
  <c r="AX9" i="91"/>
  <c r="AY9" i="91"/>
  <c r="AX10" i="91"/>
  <c r="AY10" i="91"/>
  <c r="AX11" i="91"/>
  <c r="AY11" i="91"/>
  <c r="AX12" i="91"/>
  <c r="AY12" i="91"/>
  <c r="AX13" i="91"/>
  <c r="AY13" i="91"/>
  <c r="AX14" i="91"/>
  <c r="AY14" i="91"/>
  <c r="AX15" i="91"/>
  <c r="AY15" i="91"/>
  <c r="AX16" i="91"/>
  <c r="AY16" i="91"/>
  <c r="AX17" i="91"/>
  <c r="AY17" i="91"/>
  <c r="AX18" i="91"/>
  <c r="AY18" i="91"/>
  <c r="AX19" i="91"/>
  <c r="AY19" i="91"/>
  <c r="AX20" i="91"/>
  <c r="AY20" i="91"/>
  <c r="AX21" i="91"/>
  <c r="AY21" i="91"/>
  <c r="AX22" i="91"/>
  <c r="AY22" i="91"/>
  <c r="AX23" i="91"/>
  <c r="AY23" i="91"/>
  <c r="AX24" i="91"/>
  <c r="AY24" i="91"/>
  <c r="AX25" i="91"/>
  <c r="AY25" i="91"/>
  <c r="AX26" i="91"/>
  <c r="AY26" i="91"/>
  <c r="AX27" i="91"/>
  <c r="AY27" i="91"/>
  <c r="AX28" i="91"/>
  <c r="AY28" i="91"/>
  <c r="AX29" i="91"/>
  <c r="AY29" i="91"/>
  <c r="AX30" i="91"/>
  <c r="AY30" i="91"/>
  <c r="AX31" i="91"/>
  <c r="AY31" i="91"/>
  <c r="AX32" i="91"/>
  <c r="AY32" i="91"/>
  <c r="AX33" i="91"/>
  <c r="AY33" i="91"/>
  <c r="AX34" i="91"/>
  <c r="AY34" i="91"/>
  <c r="AX35" i="91"/>
  <c r="AY35" i="91"/>
  <c r="AX36" i="91"/>
  <c r="AY36" i="91"/>
  <c r="AX37" i="91"/>
  <c r="AY37" i="91"/>
  <c r="AX38" i="91"/>
  <c r="AY38" i="91"/>
  <c r="AX39" i="91"/>
  <c r="AY39" i="91"/>
  <c r="AX40" i="91"/>
  <c r="AY40" i="91"/>
  <c r="AX41" i="91"/>
  <c r="AY41" i="91"/>
  <c r="AX42" i="91"/>
  <c r="AY42" i="91"/>
  <c r="AX43" i="91"/>
  <c r="AY43" i="91"/>
  <c r="AX44" i="91"/>
  <c r="AY44" i="91"/>
  <c r="AX45" i="91"/>
  <c r="AY45" i="91"/>
  <c r="AX46" i="91"/>
  <c r="AY46" i="91"/>
  <c r="AX47" i="91"/>
  <c r="AY47" i="91"/>
  <c r="AX48" i="91"/>
  <c r="AY48" i="91"/>
  <c r="AX49" i="91"/>
  <c r="AY49" i="91"/>
  <c r="AX50" i="91"/>
  <c r="AY50" i="91"/>
  <c r="AX51" i="91"/>
  <c r="AY51" i="91"/>
  <c r="AX52" i="91"/>
  <c r="AY52" i="91"/>
  <c r="AX53" i="91"/>
  <c r="AY53" i="91"/>
  <c r="AX54" i="91"/>
  <c r="AY54" i="91"/>
  <c r="AX55" i="91"/>
  <c r="AY55" i="91"/>
  <c r="AX56" i="91"/>
  <c r="AY56" i="91"/>
  <c r="AX57" i="91"/>
  <c r="AY57" i="91"/>
  <c r="AX58" i="91"/>
  <c r="AY58" i="91"/>
  <c r="AX59" i="91"/>
  <c r="AY59" i="91"/>
  <c r="AX60" i="91"/>
  <c r="AY60" i="91"/>
  <c r="AX61" i="91"/>
  <c r="AY61" i="91"/>
  <c r="AY5" i="91"/>
  <c r="AX5" i="91"/>
  <c r="T9" i="91" l="1"/>
  <c r="T10" i="91"/>
  <c r="T11" i="91"/>
  <c r="T12" i="91"/>
  <c r="T13" i="91"/>
  <c r="T14" i="91"/>
  <c r="T15" i="91"/>
  <c r="T16" i="91"/>
  <c r="T17" i="91"/>
  <c r="T18" i="91"/>
  <c r="T19" i="91"/>
  <c r="T20" i="91"/>
  <c r="T21" i="91"/>
  <c r="T22" i="91"/>
  <c r="T23" i="91"/>
  <c r="T24" i="91"/>
  <c r="T25" i="91"/>
  <c r="T26" i="91"/>
  <c r="T27" i="91"/>
  <c r="T28" i="91"/>
  <c r="T29" i="91"/>
  <c r="T30" i="91"/>
  <c r="T31" i="91"/>
  <c r="T32" i="91"/>
  <c r="T33" i="91"/>
  <c r="T34" i="91"/>
  <c r="T35" i="91"/>
  <c r="T36" i="91"/>
  <c r="T37" i="91"/>
  <c r="T38" i="91"/>
  <c r="T39" i="91"/>
  <c r="T40" i="91"/>
  <c r="T41" i="91"/>
  <c r="T42" i="91"/>
  <c r="T43" i="91"/>
  <c r="T44" i="91"/>
  <c r="T45" i="91"/>
  <c r="T46" i="91"/>
  <c r="T47" i="91"/>
  <c r="T48" i="91"/>
  <c r="T49" i="91"/>
  <c r="T50" i="91"/>
  <c r="T51" i="91"/>
  <c r="T52" i="91"/>
  <c r="T53" i="91"/>
  <c r="T54" i="91"/>
  <c r="T55" i="91"/>
  <c r="T56" i="91"/>
  <c r="T57" i="91"/>
  <c r="T58" i="91"/>
  <c r="T59" i="91"/>
  <c r="T60" i="91"/>
  <c r="T61" i="91"/>
  <c r="AW6" i="91"/>
  <c r="AW7" i="91"/>
  <c r="AW8" i="91"/>
  <c r="AW9" i="91"/>
  <c r="AW10" i="91"/>
  <c r="AW11" i="91"/>
  <c r="AW12" i="91"/>
  <c r="AW13" i="91"/>
  <c r="AW14" i="91"/>
  <c r="AW15" i="91"/>
  <c r="AW16" i="91"/>
  <c r="AW17" i="91"/>
  <c r="AW18" i="91"/>
  <c r="AW19" i="91"/>
  <c r="AW20" i="91"/>
  <c r="AW21" i="91"/>
  <c r="AW22" i="91"/>
  <c r="AW23" i="91"/>
  <c r="AW24" i="91"/>
  <c r="AW25" i="91"/>
  <c r="AW26" i="91"/>
  <c r="AW27" i="91"/>
  <c r="AW28" i="91"/>
  <c r="AW29" i="91"/>
  <c r="AW30" i="91"/>
  <c r="AW31" i="91"/>
  <c r="AW32" i="91"/>
  <c r="AW33" i="91"/>
  <c r="AW34" i="91"/>
  <c r="AW35" i="91"/>
  <c r="AW36" i="91"/>
  <c r="AW37" i="91"/>
  <c r="AW38" i="91"/>
  <c r="AW39" i="91"/>
  <c r="AW40" i="91"/>
  <c r="AW41" i="91"/>
  <c r="AW42" i="91"/>
  <c r="AW43" i="91"/>
  <c r="AW44" i="91"/>
  <c r="AW45" i="91"/>
  <c r="AW46" i="91"/>
  <c r="AW47" i="91"/>
  <c r="AW48" i="91"/>
  <c r="AW49" i="91"/>
  <c r="AW50" i="91"/>
  <c r="AW51" i="91"/>
  <c r="AW52" i="91"/>
  <c r="AW53" i="91"/>
  <c r="AW54" i="91"/>
  <c r="AW55" i="91"/>
  <c r="AW56" i="91"/>
  <c r="AW57" i="91"/>
  <c r="AW58" i="91"/>
  <c r="AW59" i="91"/>
  <c r="AW60" i="91"/>
  <c r="AW61" i="91"/>
  <c r="AV6" i="91"/>
  <c r="AV7" i="91"/>
  <c r="AV8" i="91"/>
  <c r="AV9" i="91"/>
  <c r="AV10" i="91"/>
  <c r="AV11" i="91"/>
  <c r="AV12" i="91"/>
  <c r="AV13" i="91"/>
  <c r="AV14" i="91"/>
  <c r="AV15" i="91"/>
  <c r="AV16" i="91"/>
  <c r="AV17" i="91"/>
  <c r="AV18" i="91"/>
  <c r="AV19" i="91"/>
  <c r="AV20" i="91"/>
  <c r="AV21" i="91"/>
  <c r="AV22" i="91"/>
  <c r="AV23" i="91"/>
  <c r="AV24" i="91"/>
  <c r="AV25" i="91"/>
  <c r="AV26" i="91"/>
  <c r="AV27" i="91"/>
  <c r="AV28" i="91"/>
  <c r="AV29" i="91"/>
  <c r="AV30" i="91"/>
  <c r="AV31" i="91"/>
  <c r="AV32" i="91"/>
  <c r="AV33" i="91"/>
  <c r="AV34" i="91"/>
  <c r="AV35" i="91"/>
  <c r="AV36" i="91"/>
  <c r="AV37" i="91"/>
  <c r="AV38" i="91"/>
  <c r="AV39" i="91"/>
  <c r="AV40" i="91"/>
  <c r="AV41" i="91"/>
  <c r="AV42" i="91"/>
  <c r="AV43" i="91"/>
  <c r="AV44" i="91"/>
  <c r="AV45" i="91"/>
  <c r="AV46" i="91"/>
  <c r="AV47" i="91"/>
  <c r="AV48" i="91"/>
  <c r="AV49" i="91"/>
  <c r="AV50" i="91"/>
  <c r="AV51" i="91"/>
  <c r="AV52" i="91"/>
  <c r="AV53" i="91"/>
  <c r="AV54" i="91"/>
  <c r="AV55" i="91"/>
  <c r="AV56" i="91"/>
  <c r="AV57" i="91"/>
  <c r="AV58" i="91"/>
  <c r="AV59" i="91"/>
  <c r="AV60" i="91"/>
  <c r="AV61" i="91"/>
  <c r="AU6" i="91"/>
  <c r="AU7" i="91"/>
  <c r="AU8" i="91"/>
  <c r="AU9" i="91"/>
  <c r="AU10" i="91"/>
  <c r="AU11" i="91"/>
  <c r="AU12" i="91"/>
  <c r="AU13" i="91"/>
  <c r="AU14" i="91"/>
  <c r="AU15" i="91"/>
  <c r="AU16" i="91"/>
  <c r="AU17" i="91"/>
  <c r="AU18" i="91"/>
  <c r="AU19" i="91"/>
  <c r="AU20" i="91"/>
  <c r="AU21" i="91"/>
  <c r="AU22" i="91"/>
  <c r="AU23" i="91"/>
  <c r="AU24" i="91"/>
  <c r="AU25" i="91"/>
  <c r="AU26" i="91"/>
  <c r="AU27" i="91"/>
  <c r="AU28" i="91"/>
  <c r="AU29" i="91"/>
  <c r="AU30" i="91"/>
  <c r="AU31" i="91"/>
  <c r="AU32" i="91"/>
  <c r="AU33" i="91"/>
  <c r="AU34" i="91"/>
  <c r="AU35" i="91"/>
  <c r="AU36" i="91"/>
  <c r="AU37" i="91"/>
  <c r="AU38" i="91"/>
  <c r="AU39" i="91"/>
  <c r="AU40" i="91"/>
  <c r="AU41" i="91"/>
  <c r="AU42" i="91"/>
  <c r="AU43" i="91"/>
  <c r="AU44" i="91"/>
  <c r="AU45" i="91"/>
  <c r="AU46" i="91"/>
  <c r="AU47" i="91"/>
  <c r="AU48" i="91"/>
  <c r="AU49" i="91"/>
  <c r="AU50" i="91"/>
  <c r="AU51" i="91"/>
  <c r="AU52" i="91"/>
  <c r="AU53" i="91"/>
  <c r="AU54" i="91"/>
  <c r="AU55" i="91"/>
  <c r="AU56" i="91"/>
  <c r="AU57" i="91"/>
  <c r="AU58" i="91"/>
  <c r="AU59" i="91"/>
  <c r="AU60" i="91"/>
  <c r="AU61" i="91"/>
  <c r="AT6" i="91"/>
  <c r="AT7" i="91"/>
  <c r="AT8" i="91"/>
  <c r="AT9" i="91"/>
  <c r="AT10" i="91"/>
  <c r="AT11" i="91"/>
  <c r="AT12" i="91"/>
  <c r="AT13" i="91"/>
  <c r="AT14" i="91"/>
  <c r="AT15" i="91"/>
  <c r="AT16" i="91"/>
  <c r="AT17" i="91"/>
  <c r="AT18" i="91"/>
  <c r="AT19" i="91"/>
  <c r="AT20" i="91"/>
  <c r="AT21" i="91"/>
  <c r="AT22" i="91"/>
  <c r="AT23" i="91"/>
  <c r="AT24" i="91"/>
  <c r="AT25" i="91"/>
  <c r="AT26" i="91"/>
  <c r="AT27" i="91"/>
  <c r="AT28" i="91"/>
  <c r="AT29" i="91"/>
  <c r="AT30" i="91"/>
  <c r="AT31" i="91"/>
  <c r="AT32" i="91"/>
  <c r="AT33" i="91"/>
  <c r="AT34" i="91"/>
  <c r="AT35" i="91"/>
  <c r="AT36" i="91"/>
  <c r="AT37" i="91"/>
  <c r="AT38" i="91"/>
  <c r="AT39" i="91"/>
  <c r="AT40" i="91"/>
  <c r="AT41" i="91"/>
  <c r="AT42" i="91"/>
  <c r="AT43" i="91"/>
  <c r="AT44" i="91"/>
  <c r="AT45" i="91"/>
  <c r="AT46" i="91"/>
  <c r="AT47" i="91"/>
  <c r="AT48" i="91"/>
  <c r="AT49" i="91"/>
  <c r="AT50" i="91"/>
  <c r="AT51" i="91"/>
  <c r="AT52" i="91"/>
  <c r="AT53" i="91"/>
  <c r="AT54" i="91"/>
  <c r="AT55" i="91"/>
  <c r="AT56" i="91"/>
  <c r="AT57" i="91"/>
  <c r="AT58" i="91"/>
  <c r="AT59" i="91"/>
  <c r="AT60" i="91"/>
  <c r="AT61" i="91"/>
  <c r="AW5" i="91"/>
  <c r="AV5" i="91"/>
  <c r="AU5" i="91"/>
  <c r="AT5" i="91"/>
  <c r="AS5" i="91" s="1"/>
  <c r="AS7" i="91" l="1"/>
  <c r="AS17" i="91"/>
  <c r="AS6" i="91"/>
  <c r="AS46" i="91"/>
  <c r="AS55" i="91"/>
  <c r="AS9" i="91"/>
  <c r="AS22" i="91"/>
  <c r="AS50" i="91"/>
  <c r="AS13" i="91"/>
  <c r="AS59" i="91"/>
  <c r="AS40" i="91"/>
  <c r="AS11" i="91"/>
  <c r="AS61" i="91"/>
  <c r="AS53" i="91"/>
  <c r="AS32" i="91"/>
  <c r="AS15" i="91"/>
  <c r="AS57" i="91"/>
  <c r="AS24" i="91"/>
  <c r="AS14" i="91"/>
  <c r="AS10" i="91"/>
  <c r="AS58" i="91"/>
  <c r="AS54" i="91"/>
  <c r="AS48" i="91"/>
  <c r="AS36" i="91"/>
  <c r="AS20" i="91"/>
  <c r="AS16" i="91"/>
  <c r="AS12" i="91"/>
  <c r="AS8" i="91"/>
  <c r="AS60" i="91"/>
  <c r="AS56" i="91"/>
  <c r="AS52" i="91"/>
  <c r="AS44" i="91"/>
  <c r="AS28" i="91"/>
  <c r="AS51" i="91"/>
  <c r="AS47" i="91"/>
  <c r="AS42" i="91"/>
  <c r="AS34" i="91"/>
  <c r="AS26" i="91"/>
  <c r="AS18" i="91"/>
  <c r="AS19" i="91"/>
  <c r="AS49" i="91"/>
  <c r="AS45" i="91"/>
  <c r="AS38" i="91"/>
  <c r="AS30" i="91"/>
  <c r="AS41" i="91"/>
  <c r="AS37" i="91"/>
  <c r="AS33" i="91"/>
  <c r="AS29" i="91"/>
  <c r="AS25" i="91"/>
  <c r="AS21" i="91"/>
  <c r="AS43" i="91"/>
  <c r="AS39" i="91"/>
  <c r="AS35" i="91"/>
  <c r="AS31" i="91"/>
  <c r="AS27" i="91"/>
  <c r="AS23" i="91"/>
  <c r="H6" i="46"/>
  <c r="D6" i="46"/>
  <c r="F5" i="48" l="1"/>
  <c r="G6" i="48"/>
  <c r="G10" i="48"/>
  <c r="F6" i="48"/>
  <c r="F10" i="48"/>
  <c r="D6" i="48"/>
  <c r="D10" i="48"/>
  <c r="C6" i="48"/>
  <c r="C10" i="48"/>
  <c r="B6" i="48"/>
  <c r="B10" i="48"/>
  <c r="G5" i="48"/>
  <c r="B5" i="48"/>
  <c r="D11" i="48"/>
  <c r="C11" i="48"/>
  <c r="B11" i="48"/>
  <c r="B12" i="48"/>
  <c r="G9" i="48"/>
  <c r="F9" i="48"/>
  <c r="D13" i="48"/>
  <c r="C13" i="48"/>
  <c r="C5" i="48"/>
  <c r="G7" i="48"/>
  <c r="G11" i="48"/>
  <c r="F7" i="48"/>
  <c r="F11" i="48"/>
  <c r="D7" i="48"/>
  <c r="C7" i="48"/>
  <c r="B7" i="48"/>
  <c r="D5" i="48"/>
  <c r="G13" i="48"/>
  <c r="F13" i="48"/>
  <c r="C9" i="48"/>
  <c r="B13" i="48"/>
  <c r="G8" i="48"/>
  <c r="G12" i="48"/>
  <c r="F8" i="48"/>
  <c r="F12" i="48"/>
  <c r="D8" i="48"/>
  <c r="D12" i="48"/>
  <c r="C8" i="48"/>
  <c r="C12" i="48"/>
  <c r="B8" i="48"/>
  <c r="D9" i="48"/>
  <c r="B9" i="48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N66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E6" i="69" l="1"/>
  <c r="D6" i="69"/>
  <c r="M6" i="84"/>
  <c r="L6" i="84"/>
  <c r="B5" i="100"/>
  <c r="B5" i="99"/>
  <c r="B5" i="98"/>
  <c r="C5" i="98"/>
  <c r="I4" i="30"/>
  <c r="L57" i="89"/>
  <c r="L58" i="89"/>
  <c r="L56" i="89"/>
  <c r="M3" i="89"/>
  <c r="M32" i="89"/>
  <c r="L28" i="89"/>
  <c r="L29" i="89"/>
  <c r="L27" i="89"/>
  <c r="H5" i="28"/>
  <c r="H5" i="29"/>
  <c r="G2" i="48"/>
  <c r="E2" i="48"/>
  <c r="C2" i="48"/>
  <c r="G6" i="27"/>
  <c r="E5" i="71"/>
  <c r="C9" i="71"/>
  <c r="C7" i="66"/>
  <c r="C10" i="26"/>
  <c r="F6" i="26"/>
  <c r="A16" i="89"/>
  <c r="AD11" i="100"/>
  <c r="AD10" i="100"/>
  <c r="AD9" i="100"/>
  <c r="AH2" i="100"/>
  <c r="I2" i="100"/>
  <c r="C2" i="100"/>
  <c r="A1" i="100"/>
  <c r="C5" i="100" s="1"/>
  <c r="AD11" i="99"/>
  <c r="AD10" i="99"/>
  <c r="AD9" i="99"/>
  <c r="AH2" i="99"/>
  <c r="I2" i="99"/>
  <c r="C2" i="99"/>
  <c r="A1" i="99"/>
  <c r="C5" i="99" s="1"/>
  <c r="AH2" i="98"/>
  <c r="C2" i="98"/>
  <c r="A1" i="98"/>
  <c r="I2" i="98"/>
  <c r="AO5" i="98"/>
  <c r="AN5" i="98"/>
  <c r="AM5" i="98"/>
  <c r="AL5" i="98"/>
  <c r="AK5" i="98"/>
  <c r="AJ5" i="98"/>
  <c r="AH5" i="98"/>
  <c r="AG5" i="98"/>
  <c r="AE5" i="98"/>
  <c r="AD5" i="98"/>
  <c r="AC5" i="98"/>
  <c r="AB5" i="98"/>
  <c r="AA5" i="98"/>
  <c r="Z5" i="98"/>
  <c r="Y5" i="98"/>
  <c r="X5" i="98"/>
  <c r="W5" i="98"/>
  <c r="V5" i="98"/>
  <c r="U5" i="98"/>
  <c r="T5" i="98"/>
  <c r="S5" i="98"/>
  <c r="R5" i="98"/>
  <c r="Q5" i="98"/>
  <c r="P5" i="98"/>
  <c r="O5" i="98"/>
  <c r="N5" i="98"/>
  <c r="M5" i="98"/>
  <c r="L5" i="98"/>
  <c r="K5" i="98"/>
  <c r="J5" i="98"/>
  <c r="I5" i="98"/>
  <c r="H5" i="98"/>
  <c r="D5" i="98"/>
  <c r="G5" i="98"/>
  <c r="F5" i="98"/>
  <c r="E5" i="98"/>
  <c r="D7" i="55"/>
  <c r="F3" i="55"/>
  <c r="H3" i="69"/>
  <c r="M3" i="55" s="1"/>
  <c r="D3" i="69"/>
  <c r="C3" i="69"/>
  <c r="E3" i="81"/>
  <c r="C3" i="81"/>
  <c r="A1" i="86"/>
  <c r="H4" i="86"/>
  <c r="D4" i="86"/>
  <c r="A1" i="90"/>
  <c r="H4" i="90"/>
  <c r="D4" i="90"/>
  <c r="I2" i="46"/>
  <c r="E2" i="46"/>
  <c r="C2" i="46"/>
  <c r="D2" i="61"/>
  <c r="G2" i="61"/>
  <c r="L3" i="88"/>
  <c r="A1" i="88"/>
  <c r="L3" i="87"/>
  <c r="A1" i="87"/>
  <c r="B1" i="84"/>
  <c r="I3" i="84"/>
  <c r="E3" i="50"/>
  <c r="C3" i="50"/>
  <c r="C42" i="40"/>
  <c r="C15" i="40"/>
  <c r="B15" i="40"/>
  <c r="C3" i="40"/>
  <c r="F4" i="30"/>
  <c r="M33" i="89"/>
  <c r="G33" i="89"/>
  <c r="A30" i="89"/>
  <c r="M4" i="89"/>
  <c r="G4" i="89"/>
  <c r="A1" i="89"/>
  <c r="F47" i="71"/>
  <c r="E47" i="71"/>
  <c r="A10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8" i="71"/>
  <c r="A39" i="71"/>
  <c r="A41" i="71"/>
  <c r="A42" i="71"/>
  <c r="A43" i="71"/>
  <c r="A44" i="71"/>
  <c r="A45" i="71"/>
  <c r="A46" i="71"/>
  <c r="D46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8" i="71"/>
  <c r="D39" i="71"/>
  <c r="D41" i="71"/>
  <c r="D42" i="71"/>
  <c r="D43" i="71"/>
  <c r="D44" i="71"/>
  <c r="D45" i="71"/>
  <c r="D9" i="71"/>
  <c r="E30" i="66"/>
  <c r="E31" i="66"/>
  <c r="E32" i="66"/>
  <c r="E33" i="66"/>
  <c r="E34" i="66"/>
  <c r="E36" i="66"/>
  <c r="E37" i="66"/>
  <c r="E39" i="66"/>
  <c r="E40" i="66"/>
  <c r="E41" i="66"/>
  <c r="E42" i="66"/>
  <c r="E43" i="66"/>
  <c r="E44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11" i="66"/>
  <c r="E12" i="66"/>
  <c r="E13" i="66"/>
  <c r="E14" i="66"/>
  <c r="E15" i="66"/>
  <c r="E8" i="66"/>
  <c r="E9" i="66"/>
  <c r="E10" i="66"/>
  <c r="E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6" i="66"/>
  <c r="D37" i="66"/>
  <c r="D39" i="66"/>
  <c r="D40" i="66"/>
  <c r="D41" i="66"/>
  <c r="D42" i="66"/>
  <c r="D43" i="66"/>
  <c r="D44" i="66"/>
  <c r="D7" i="66"/>
  <c r="D11" i="26"/>
  <c r="E11" i="26"/>
  <c r="F11" i="26"/>
  <c r="G11" i="26"/>
  <c r="H11" i="26"/>
  <c r="D12" i="26"/>
  <c r="E12" i="26"/>
  <c r="F12" i="26"/>
  <c r="G12" i="26"/>
  <c r="H12" i="26"/>
  <c r="D13" i="26"/>
  <c r="E13" i="26"/>
  <c r="F13" i="26"/>
  <c r="G13" i="26"/>
  <c r="H13" i="26"/>
  <c r="D14" i="26"/>
  <c r="E14" i="26"/>
  <c r="F14" i="26"/>
  <c r="G14" i="26"/>
  <c r="H14" i="26"/>
  <c r="D15" i="26"/>
  <c r="E15" i="26"/>
  <c r="F15" i="26"/>
  <c r="G15" i="26"/>
  <c r="H15" i="26"/>
  <c r="D16" i="26"/>
  <c r="E16" i="26"/>
  <c r="F16" i="26"/>
  <c r="G16" i="26"/>
  <c r="H16" i="26"/>
  <c r="D17" i="26"/>
  <c r="E17" i="26"/>
  <c r="F17" i="26"/>
  <c r="G17" i="26"/>
  <c r="H17" i="26"/>
  <c r="D18" i="26"/>
  <c r="E18" i="26"/>
  <c r="F18" i="26"/>
  <c r="G18" i="26"/>
  <c r="H18" i="26"/>
  <c r="D19" i="26"/>
  <c r="E19" i="26"/>
  <c r="F19" i="26"/>
  <c r="G19" i="26"/>
  <c r="H19" i="26"/>
  <c r="D20" i="26"/>
  <c r="E20" i="26"/>
  <c r="F20" i="26"/>
  <c r="G20" i="26"/>
  <c r="H20" i="26"/>
  <c r="D21" i="26"/>
  <c r="E21" i="26"/>
  <c r="F21" i="26"/>
  <c r="G21" i="26"/>
  <c r="H21" i="26"/>
  <c r="D22" i="26"/>
  <c r="E22" i="26"/>
  <c r="F22" i="26"/>
  <c r="G22" i="26"/>
  <c r="H22" i="26"/>
  <c r="D23" i="26"/>
  <c r="E23" i="26"/>
  <c r="F23" i="26"/>
  <c r="G23" i="26"/>
  <c r="H23" i="26"/>
  <c r="D24" i="26"/>
  <c r="E24" i="26"/>
  <c r="F24" i="26"/>
  <c r="G24" i="26"/>
  <c r="H24" i="26"/>
  <c r="D25" i="26"/>
  <c r="E25" i="26"/>
  <c r="F25" i="26"/>
  <c r="G25" i="26"/>
  <c r="H25" i="26"/>
  <c r="D26" i="26"/>
  <c r="E26" i="26"/>
  <c r="F26" i="26"/>
  <c r="G26" i="26"/>
  <c r="H26" i="26"/>
  <c r="D27" i="26"/>
  <c r="E27" i="26"/>
  <c r="F27" i="26"/>
  <c r="G27" i="26"/>
  <c r="H27" i="26"/>
  <c r="D28" i="26"/>
  <c r="E28" i="26"/>
  <c r="F28" i="26"/>
  <c r="G28" i="26"/>
  <c r="H28" i="26"/>
  <c r="D29" i="26"/>
  <c r="E29" i="26"/>
  <c r="F29" i="26"/>
  <c r="G29" i="26"/>
  <c r="H29" i="26"/>
  <c r="D30" i="26"/>
  <c r="E30" i="26"/>
  <c r="F30" i="26"/>
  <c r="G30" i="26"/>
  <c r="H30" i="26"/>
  <c r="D31" i="26"/>
  <c r="E31" i="26"/>
  <c r="F31" i="26"/>
  <c r="G31" i="26"/>
  <c r="H31" i="26"/>
  <c r="D32" i="26"/>
  <c r="E32" i="26"/>
  <c r="F32" i="26"/>
  <c r="G32" i="26"/>
  <c r="H32" i="26"/>
  <c r="D33" i="26"/>
  <c r="E33" i="26"/>
  <c r="F33" i="26"/>
  <c r="G33" i="26"/>
  <c r="H33" i="26"/>
  <c r="D34" i="26"/>
  <c r="E34" i="26"/>
  <c r="F34" i="26"/>
  <c r="G34" i="26"/>
  <c r="H34" i="26"/>
  <c r="D35" i="26"/>
  <c r="E35" i="26"/>
  <c r="F35" i="26"/>
  <c r="G35" i="26"/>
  <c r="H35" i="26"/>
  <c r="D36" i="26"/>
  <c r="E36" i="26"/>
  <c r="F36" i="26"/>
  <c r="G36" i="26"/>
  <c r="H36" i="26"/>
  <c r="D37" i="26"/>
  <c r="E37" i="26"/>
  <c r="F37" i="26"/>
  <c r="G37" i="26"/>
  <c r="H37" i="26"/>
  <c r="D39" i="26"/>
  <c r="E39" i="26"/>
  <c r="F39" i="26"/>
  <c r="G39" i="26"/>
  <c r="H39" i="26"/>
  <c r="D40" i="26"/>
  <c r="E40" i="26"/>
  <c r="F40" i="26"/>
  <c r="G40" i="26"/>
  <c r="H40" i="26"/>
  <c r="D42" i="26"/>
  <c r="E42" i="26"/>
  <c r="F42" i="26"/>
  <c r="G42" i="26"/>
  <c r="H42" i="26"/>
  <c r="D43" i="26"/>
  <c r="E43" i="26"/>
  <c r="F43" i="26"/>
  <c r="G43" i="26"/>
  <c r="H43" i="26"/>
  <c r="D44" i="26"/>
  <c r="E44" i="26"/>
  <c r="F44" i="26"/>
  <c r="G44" i="26"/>
  <c r="H44" i="26"/>
  <c r="D45" i="26"/>
  <c r="E45" i="26"/>
  <c r="F45" i="26"/>
  <c r="G45" i="26"/>
  <c r="H45" i="26"/>
  <c r="D46" i="26"/>
  <c r="E46" i="26"/>
  <c r="F46" i="26"/>
  <c r="G46" i="26"/>
  <c r="H46" i="26"/>
  <c r="D47" i="26"/>
  <c r="E47" i="26"/>
  <c r="F47" i="26"/>
  <c r="G47" i="26"/>
  <c r="H47" i="26"/>
  <c r="A29" i="26"/>
  <c r="A30" i="26"/>
  <c r="A31" i="26"/>
  <c r="A32" i="26"/>
  <c r="A33" i="26"/>
  <c r="A34" i="26"/>
  <c r="A35" i="26"/>
  <c r="A36" i="26"/>
  <c r="A37" i="26"/>
  <c r="A39" i="26"/>
  <c r="A40" i="26"/>
  <c r="A42" i="26"/>
  <c r="A43" i="26"/>
  <c r="A44" i="26"/>
  <c r="A45" i="26"/>
  <c r="A46" i="26"/>
  <c r="A47" i="26"/>
  <c r="D10" i="26"/>
  <c r="D47" i="63"/>
  <c r="E47" i="63"/>
  <c r="F47" i="63"/>
  <c r="G10" i="63"/>
  <c r="H10" i="63" s="1"/>
  <c r="G11" i="63"/>
  <c r="H11" i="63" s="1"/>
  <c r="G12" i="63"/>
  <c r="H12" i="63" s="1"/>
  <c r="G13" i="63"/>
  <c r="G14" i="63"/>
  <c r="H14" i="63" s="1"/>
  <c r="G15" i="63"/>
  <c r="H15" i="63" s="1"/>
  <c r="G16" i="63"/>
  <c r="H16" i="63" s="1"/>
  <c r="G17" i="63"/>
  <c r="H17" i="63" s="1"/>
  <c r="G18" i="63"/>
  <c r="H18" i="63" s="1"/>
  <c r="G19" i="63"/>
  <c r="H19" i="63" s="1"/>
  <c r="G20" i="63"/>
  <c r="H20" i="63" s="1"/>
  <c r="G21" i="63"/>
  <c r="H21" i="63" s="1"/>
  <c r="G22" i="63"/>
  <c r="H22" i="63" s="1"/>
  <c r="G23" i="63"/>
  <c r="H23" i="63" s="1"/>
  <c r="G24" i="63"/>
  <c r="H24" i="63" s="1"/>
  <c r="G25" i="63"/>
  <c r="H25" i="63" s="1"/>
  <c r="G26" i="63"/>
  <c r="H26" i="63" s="1"/>
  <c r="G27" i="63"/>
  <c r="H27" i="63" s="1"/>
  <c r="G28" i="63"/>
  <c r="H28" i="63" s="1"/>
  <c r="G29" i="63"/>
  <c r="H29" i="63" s="1"/>
  <c r="G30" i="63"/>
  <c r="H30" i="63" s="1"/>
  <c r="G31" i="63"/>
  <c r="H31" i="63" s="1"/>
  <c r="G32" i="63"/>
  <c r="H32" i="63" s="1"/>
  <c r="G33" i="63"/>
  <c r="H33" i="63" s="1"/>
  <c r="G34" i="63"/>
  <c r="H34" i="63" s="1"/>
  <c r="G35" i="63"/>
  <c r="H35" i="63" s="1"/>
  <c r="G36" i="63"/>
  <c r="H36" i="63" s="1"/>
  <c r="G38" i="63"/>
  <c r="H38" i="63" s="1"/>
  <c r="G39" i="63"/>
  <c r="H39" i="63" s="1"/>
  <c r="G41" i="63"/>
  <c r="H41" i="63" s="1"/>
  <c r="G42" i="63"/>
  <c r="H42" i="63" s="1"/>
  <c r="G43" i="63"/>
  <c r="H43" i="63" s="1"/>
  <c r="G44" i="63"/>
  <c r="H44" i="63" s="1"/>
  <c r="G45" i="63"/>
  <c r="H45" i="63" s="1"/>
  <c r="G46" i="63"/>
  <c r="H46" i="63" s="1"/>
  <c r="G9" i="63"/>
  <c r="H9" i="63" s="1"/>
  <c r="B36" i="89"/>
  <c r="B37" i="89"/>
  <c r="B38" i="89"/>
  <c r="B39" i="89"/>
  <c r="B40" i="89"/>
  <c r="B41" i="89"/>
  <c r="B42" i="89"/>
  <c r="B43" i="89"/>
  <c r="B44" i="89"/>
  <c r="B45" i="89"/>
  <c r="H10" i="27"/>
  <c r="F10" i="27"/>
  <c r="E10" i="27"/>
  <c r="D10" i="27"/>
  <c r="C10" i="27"/>
  <c r="B10" i="27"/>
  <c r="O10" i="27"/>
  <c r="O11" i="27"/>
  <c r="O12" i="27"/>
  <c r="I12" i="27" s="1"/>
  <c r="K12" i="27" s="1"/>
  <c r="O13" i="27"/>
  <c r="I13" i="27" s="1"/>
  <c r="K13" i="27" s="1"/>
  <c r="O14" i="27"/>
  <c r="I14" i="27" s="1"/>
  <c r="K14" i="27" s="1"/>
  <c r="O15" i="27"/>
  <c r="I15" i="27" s="1"/>
  <c r="K15" i="27" s="1"/>
  <c r="O16" i="27"/>
  <c r="I16" i="27" s="1"/>
  <c r="K16" i="27" s="1"/>
  <c r="O17" i="27"/>
  <c r="I17" i="27" s="1"/>
  <c r="K17" i="27" s="1"/>
  <c r="O18" i="27"/>
  <c r="I18" i="27" s="1"/>
  <c r="K18" i="27" s="1"/>
  <c r="O19" i="27"/>
  <c r="I19" i="27" s="1"/>
  <c r="K19" i="27" s="1"/>
  <c r="O20" i="27"/>
  <c r="I20" i="27" s="1"/>
  <c r="K20" i="27" s="1"/>
  <c r="O21" i="27"/>
  <c r="I21" i="27" s="1"/>
  <c r="K21" i="27" s="1"/>
  <c r="O22" i="27"/>
  <c r="I22" i="27" s="1"/>
  <c r="K22" i="27" s="1"/>
  <c r="O23" i="27"/>
  <c r="O24" i="27"/>
  <c r="I24" i="27" s="1"/>
  <c r="K24" i="27" s="1"/>
  <c r="O25" i="27"/>
  <c r="O26" i="27"/>
  <c r="I26" i="27" s="1"/>
  <c r="O27" i="27"/>
  <c r="I27" i="27" s="1"/>
  <c r="O28" i="27"/>
  <c r="I28" i="27" s="1"/>
  <c r="O29" i="27"/>
  <c r="I29" i="27" s="1"/>
  <c r="O30" i="27"/>
  <c r="I30" i="27" s="1"/>
  <c r="O31" i="27"/>
  <c r="I31" i="27" s="1"/>
  <c r="O32" i="27"/>
  <c r="I32" i="27" s="1"/>
  <c r="O33" i="27"/>
  <c r="I33" i="27" s="1"/>
  <c r="O34" i="27"/>
  <c r="I34" i="27" s="1"/>
  <c r="O35" i="27"/>
  <c r="I35" i="27" s="1"/>
  <c r="O36" i="27"/>
  <c r="I36" i="27" s="1"/>
  <c r="O37" i="27"/>
  <c r="I37" i="27" s="1"/>
  <c r="O38" i="27"/>
  <c r="I38" i="27" s="1"/>
  <c r="O39" i="27"/>
  <c r="I39" i="27" s="1"/>
  <c r="O40" i="27"/>
  <c r="I40" i="27" s="1"/>
  <c r="O41" i="27"/>
  <c r="I41" i="27" s="1"/>
  <c r="O42" i="27"/>
  <c r="I42" i="27" s="1"/>
  <c r="O43" i="27"/>
  <c r="I43" i="27" s="1"/>
  <c r="O44" i="27"/>
  <c r="I44" i="27" s="1"/>
  <c r="O45" i="27"/>
  <c r="I45" i="27" s="1"/>
  <c r="O46" i="27"/>
  <c r="I46" i="27" s="1"/>
  <c r="O47" i="27"/>
  <c r="I47" i="27" s="1"/>
  <c r="O48" i="27"/>
  <c r="I48" i="27" s="1"/>
  <c r="O49" i="27"/>
  <c r="I49" i="27" s="1"/>
  <c r="O50" i="27"/>
  <c r="I50" i="27" s="1"/>
  <c r="O51" i="27"/>
  <c r="I51" i="27" s="1"/>
  <c r="O52" i="27"/>
  <c r="I52" i="27" s="1"/>
  <c r="O53" i="27"/>
  <c r="I53" i="27" s="1"/>
  <c r="O54" i="27"/>
  <c r="I54" i="27" s="1"/>
  <c r="O55" i="27"/>
  <c r="I55" i="27" s="1"/>
  <c r="O56" i="27"/>
  <c r="I56" i="27" s="1"/>
  <c r="O57" i="27"/>
  <c r="I57" i="27" s="1"/>
  <c r="O58" i="27"/>
  <c r="I58" i="27" s="1"/>
  <c r="O59" i="27"/>
  <c r="I59" i="27" s="1"/>
  <c r="O60" i="27"/>
  <c r="I60" i="27" s="1"/>
  <c r="O61" i="27"/>
  <c r="I61" i="27" s="1"/>
  <c r="O62" i="27"/>
  <c r="I62" i="27" s="1"/>
  <c r="O63" i="27"/>
  <c r="I63" i="27" s="1"/>
  <c r="O64" i="27"/>
  <c r="I64" i="27" s="1"/>
  <c r="O65" i="27"/>
  <c r="I65" i="27" s="1"/>
  <c r="O66" i="27"/>
  <c r="I66" i="27" s="1"/>
  <c r="K64" i="27" l="1"/>
  <c r="Q64" i="27"/>
  <c r="K60" i="27"/>
  <c r="Q60" i="27"/>
  <c r="K56" i="27"/>
  <c r="Q56" i="27"/>
  <c r="K52" i="27"/>
  <c r="Q52" i="27"/>
  <c r="K48" i="27"/>
  <c r="Q48" i="27"/>
  <c r="K44" i="27"/>
  <c r="Q44" i="27"/>
  <c r="K40" i="27"/>
  <c r="Q40" i="27"/>
  <c r="K36" i="27"/>
  <c r="Q36" i="27"/>
  <c r="K32" i="27"/>
  <c r="Q32" i="27"/>
  <c r="K28" i="27"/>
  <c r="Q28" i="27"/>
  <c r="K66" i="27"/>
  <c r="Q66" i="27"/>
  <c r="K63" i="27"/>
  <c r="Q63" i="27"/>
  <c r="K59" i="27"/>
  <c r="Q59" i="27"/>
  <c r="K55" i="27"/>
  <c r="Q55" i="27"/>
  <c r="K51" i="27"/>
  <c r="Q51" i="27"/>
  <c r="K47" i="27"/>
  <c r="Q47" i="27"/>
  <c r="K43" i="27"/>
  <c r="Q43" i="27"/>
  <c r="K39" i="27"/>
  <c r="Q39" i="27"/>
  <c r="K35" i="27"/>
  <c r="Q35" i="27"/>
  <c r="K31" i="27"/>
  <c r="Q31" i="27"/>
  <c r="K27" i="27"/>
  <c r="Q27" i="27"/>
  <c r="K62" i="27"/>
  <c r="Q62" i="27"/>
  <c r="K58" i="27"/>
  <c r="Q58" i="27"/>
  <c r="K54" i="27"/>
  <c r="Q54" i="27"/>
  <c r="K50" i="27"/>
  <c r="Q50" i="27"/>
  <c r="K46" i="27"/>
  <c r="Q46" i="27"/>
  <c r="K42" i="27"/>
  <c r="Q42" i="27"/>
  <c r="K38" i="27"/>
  <c r="Q38" i="27"/>
  <c r="K34" i="27"/>
  <c r="Q34" i="27"/>
  <c r="K30" i="27"/>
  <c r="Q30" i="27"/>
  <c r="K26" i="27"/>
  <c r="Q26" i="27"/>
  <c r="K65" i="27"/>
  <c r="Q65" i="27"/>
  <c r="K61" i="27"/>
  <c r="Q61" i="27"/>
  <c r="K57" i="27"/>
  <c r="Q57" i="27"/>
  <c r="K53" i="27"/>
  <c r="Q53" i="27"/>
  <c r="K49" i="27"/>
  <c r="Q49" i="27"/>
  <c r="K45" i="27"/>
  <c r="Q45" i="27"/>
  <c r="K41" i="27"/>
  <c r="Q41" i="27"/>
  <c r="K37" i="27"/>
  <c r="Q37" i="27"/>
  <c r="K33" i="27"/>
  <c r="Q33" i="27"/>
  <c r="K29" i="27"/>
  <c r="Q29" i="27"/>
  <c r="I25" i="27"/>
  <c r="Q3" i="27"/>
  <c r="I23" i="27"/>
  <c r="Q23" i="27" s="1"/>
  <c r="Q2" i="27"/>
  <c r="I10" i="27"/>
  <c r="K10" i="27" s="1"/>
  <c r="I69" i="27"/>
  <c r="N69" i="27"/>
  <c r="N72" i="27" s="1"/>
  <c r="N68" i="27"/>
  <c r="N71" i="27" s="1"/>
  <c r="F42" i="66"/>
  <c r="I45" i="26"/>
  <c r="AH5" i="100"/>
  <c r="I40" i="26"/>
  <c r="F32" i="66"/>
  <c r="I35" i="26"/>
  <c r="F28" i="66"/>
  <c r="I31" i="26"/>
  <c r="U5" i="100"/>
  <c r="I27" i="26"/>
  <c r="Q5" i="100"/>
  <c r="I23" i="26"/>
  <c r="M5" i="100"/>
  <c r="I19" i="26"/>
  <c r="F12" i="66"/>
  <c r="I15" i="26"/>
  <c r="D5" i="100"/>
  <c r="I10" i="26"/>
  <c r="F36" i="66"/>
  <c r="I39" i="26"/>
  <c r="F27" i="66"/>
  <c r="I30" i="26"/>
  <c r="F23" i="66"/>
  <c r="I26" i="26"/>
  <c r="L5" i="100"/>
  <c r="I18" i="26"/>
  <c r="F41" i="66"/>
  <c r="I44" i="26"/>
  <c r="AB5" i="100"/>
  <c r="I34" i="26"/>
  <c r="P5" i="100"/>
  <c r="I22" i="26"/>
  <c r="F44" i="66"/>
  <c r="I47" i="26"/>
  <c r="AK5" i="100"/>
  <c r="I43" i="26"/>
  <c r="AE5" i="100"/>
  <c r="I37" i="26"/>
  <c r="F30" i="66"/>
  <c r="I33" i="26"/>
  <c r="W5" i="100"/>
  <c r="I29" i="26"/>
  <c r="F22" i="66"/>
  <c r="I25" i="26"/>
  <c r="F18" i="66"/>
  <c r="I21" i="26"/>
  <c r="F14" i="66"/>
  <c r="I17" i="26"/>
  <c r="F10" i="66"/>
  <c r="I13" i="26"/>
  <c r="F43" i="66"/>
  <c r="I46" i="26"/>
  <c r="AJ5" i="100"/>
  <c r="I42" i="26"/>
  <c r="AD5" i="100"/>
  <c r="I36" i="26"/>
  <c r="Z5" i="100"/>
  <c r="I32" i="26"/>
  <c r="V5" i="100"/>
  <c r="I28" i="26"/>
  <c r="R5" i="100"/>
  <c r="I24" i="26"/>
  <c r="F17" i="66"/>
  <c r="I20" i="26"/>
  <c r="J5" i="100"/>
  <c r="I16" i="26"/>
  <c r="F5" i="100"/>
  <c r="I12" i="26"/>
  <c r="I11" i="27"/>
  <c r="L26" i="27"/>
  <c r="E5" i="100"/>
  <c r="I11" i="26"/>
  <c r="L56" i="27"/>
  <c r="J56" i="27"/>
  <c r="L40" i="27"/>
  <c r="J40" i="27"/>
  <c r="L24" i="27"/>
  <c r="J24" i="27"/>
  <c r="L16" i="27"/>
  <c r="J16" i="27"/>
  <c r="L65" i="27"/>
  <c r="J65" i="27"/>
  <c r="L57" i="27"/>
  <c r="J57" i="27"/>
  <c r="L49" i="27"/>
  <c r="J49" i="27"/>
  <c r="L45" i="27"/>
  <c r="J45" i="27"/>
  <c r="L41" i="27"/>
  <c r="J41" i="27"/>
  <c r="L37" i="27"/>
  <c r="J37" i="27"/>
  <c r="L33" i="27"/>
  <c r="J33" i="27"/>
  <c r="L29" i="27"/>
  <c r="J29" i="27"/>
  <c r="L25" i="27"/>
  <c r="J25" i="27"/>
  <c r="L21" i="27"/>
  <c r="J21" i="27"/>
  <c r="L52" i="27"/>
  <c r="J52" i="27"/>
  <c r="L36" i="27"/>
  <c r="J36" i="27"/>
  <c r="L64" i="27"/>
  <c r="J64" i="27"/>
  <c r="L48" i="27"/>
  <c r="J48" i="27"/>
  <c r="L28" i="27"/>
  <c r="J28" i="27"/>
  <c r="L43" i="27"/>
  <c r="J43" i="27"/>
  <c r="L39" i="27"/>
  <c r="J39" i="27"/>
  <c r="L35" i="27"/>
  <c r="J35" i="27"/>
  <c r="L31" i="27"/>
  <c r="J31" i="27"/>
  <c r="L27" i="27"/>
  <c r="J27" i="27"/>
  <c r="L23" i="27"/>
  <c r="J23" i="27"/>
  <c r="L19" i="27"/>
  <c r="J19" i="27"/>
  <c r="L15" i="27"/>
  <c r="J15" i="27"/>
  <c r="L60" i="27"/>
  <c r="J60" i="27"/>
  <c r="L44" i="27"/>
  <c r="J44" i="27"/>
  <c r="L32" i="27"/>
  <c r="J32" i="27"/>
  <c r="L20" i="27"/>
  <c r="J20" i="27"/>
  <c r="L47" i="27"/>
  <c r="J47" i="27"/>
  <c r="L46" i="27"/>
  <c r="J46" i="27"/>
  <c r="L38" i="27"/>
  <c r="J38" i="27"/>
  <c r="L30" i="27"/>
  <c r="J30" i="27"/>
  <c r="J26" i="27"/>
  <c r="L22" i="27"/>
  <c r="J22" i="27"/>
  <c r="L13" i="27"/>
  <c r="J13" i="27"/>
  <c r="L12" i="27"/>
  <c r="J12" i="27"/>
  <c r="F7" i="66"/>
  <c r="K5" i="100"/>
  <c r="O5" i="100"/>
  <c r="D5" i="99"/>
  <c r="L5" i="99"/>
  <c r="F37" i="66"/>
  <c r="F16" i="66"/>
  <c r="I5" i="99"/>
  <c r="AE5" i="99"/>
  <c r="M5" i="99"/>
  <c r="AA5" i="99"/>
  <c r="Y5" i="100"/>
  <c r="F5" i="99"/>
  <c r="E5" i="99"/>
  <c r="F9" i="66"/>
  <c r="F8" i="66"/>
  <c r="AL5" i="100"/>
  <c r="F20" i="66"/>
  <c r="U5" i="99"/>
  <c r="S5" i="100"/>
  <c r="AC5" i="100"/>
  <c r="X5" i="100"/>
  <c r="F31" i="66"/>
  <c r="Q5" i="99"/>
  <c r="AK5" i="99"/>
  <c r="P5" i="99"/>
  <c r="AG5" i="100"/>
  <c r="F13" i="66"/>
  <c r="F25" i="66"/>
  <c r="F21" i="66"/>
  <c r="F39" i="66"/>
  <c r="Z5" i="99"/>
  <c r="AJ5" i="99"/>
  <c r="N5" i="100"/>
  <c r="H13" i="63"/>
  <c r="I14" i="26" s="1"/>
  <c r="F15" i="66"/>
  <c r="F40" i="66"/>
  <c r="F34" i="66"/>
  <c r="K5" i="99"/>
  <c r="O5" i="99"/>
  <c r="S5" i="99"/>
  <c r="Y5" i="99"/>
  <c r="AC5" i="99"/>
  <c r="AH5" i="99"/>
  <c r="AM5" i="99"/>
  <c r="I5" i="100"/>
  <c r="AA5" i="100"/>
  <c r="V5" i="99"/>
  <c r="F33" i="66"/>
  <c r="H5" i="99"/>
  <c r="AD5" i="99"/>
  <c r="F29" i="66"/>
  <c r="F24" i="66"/>
  <c r="F19" i="66"/>
  <c r="J5" i="99"/>
  <c r="N5" i="99"/>
  <c r="R5" i="99"/>
  <c r="X5" i="99"/>
  <c r="AB5" i="99"/>
  <c r="AG5" i="99"/>
  <c r="AL5" i="99"/>
  <c r="W5" i="99"/>
  <c r="T5" i="100"/>
  <c r="T5" i="99"/>
  <c r="G5" i="99"/>
  <c r="G5" i="100"/>
  <c r="F26" i="66"/>
  <c r="AO5" i="100"/>
  <c r="AP5" i="98"/>
  <c r="AO5" i="99"/>
  <c r="AN5" i="100"/>
  <c r="AN5" i="99"/>
  <c r="AM5" i="100"/>
  <c r="G47" i="63"/>
  <c r="K25" i="27" l="1"/>
  <c r="Q25" i="27"/>
  <c r="K23" i="27"/>
  <c r="I68" i="27"/>
  <c r="K11" i="27"/>
  <c r="L10" i="27"/>
  <c r="J10" i="27"/>
  <c r="Q10" i="27"/>
  <c r="N74" i="27"/>
  <c r="N75" i="27"/>
  <c r="M60" i="27"/>
  <c r="M43" i="27"/>
  <c r="M24" i="27"/>
  <c r="M27" i="27"/>
  <c r="M64" i="27"/>
  <c r="M21" i="27"/>
  <c r="M37" i="27"/>
  <c r="L17" i="27"/>
  <c r="J17" i="27"/>
  <c r="M30" i="27"/>
  <c r="M20" i="27"/>
  <c r="M31" i="27"/>
  <c r="M26" i="27"/>
  <c r="M40" i="27"/>
  <c r="M38" i="27"/>
  <c r="M48" i="27"/>
  <c r="M33" i="27"/>
  <c r="M49" i="27"/>
  <c r="M15" i="27"/>
  <c r="L18" i="27"/>
  <c r="J18" i="27"/>
  <c r="L42" i="27"/>
  <c r="J42" i="27"/>
  <c r="L50" i="27"/>
  <c r="J50" i="27"/>
  <c r="L66" i="27"/>
  <c r="J66" i="27"/>
  <c r="M12" i="27"/>
  <c r="M22" i="27"/>
  <c r="M46" i="27"/>
  <c r="L59" i="27"/>
  <c r="J59" i="27"/>
  <c r="M44" i="27"/>
  <c r="M23" i="27"/>
  <c r="M39" i="27"/>
  <c r="L55" i="27"/>
  <c r="J55" i="27"/>
  <c r="M28" i="27"/>
  <c r="M52" i="27"/>
  <c r="M29" i="27"/>
  <c r="M45" i="27"/>
  <c r="M57" i="27"/>
  <c r="M16" i="27"/>
  <c r="L58" i="27"/>
  <c r="J58" i="27"/>
  <c r="L34" i="27"/>
  <c r="J34" i="27"/>
  <c r="L54" i="27"/>
  <c r="J54" i="27"/>
  <c r="L62" i="27"/>
  <c r="J62" i="27"/>
  <c r="M47" i="27"/>
  <c r="M32" i="27"/>
  <c r="M19" i="27"/>
  <c r="M35" i="27"/>
  <c r="M36" i="27"/>
  <c r="M25" i="27"/>
  <c r="M41" i="27"/>
  <c r="M65" i="27"/>
  <c r="M56" i="27"/>
  <c r="L51" i="27"/>
  <c r="J51" i="27"/>
  <c r="L63" i="27"/>
  <c r="J63" i="27"/>
  <c r="L53" i="27"/>
  <c r="J53" i="27"/>
  <c r="L61" i="27"/>
  <c r="J61" i="27"/>
  <c r="M13" i="27"/>
  <c r="L11" i="27"/>
  <c r="J11" i="27"/>
  <c r="J68" i="27" s="1"/>
  <c r="L14" i="27"/>
  <c r="J14" i="27"/>
  <c r="H5" i="100"/>
  <c r="AP5" i="100" s="1"/>
  <c r="F11" i="66"/>
  <c r="H47" i="63"/>
  <c r="F45" i="66" s="1"/>
  <c r="AP5" i="99"/>
  <c r="I48" i="26"/>
  <c r="L68" i="27" l="1"/>
  <c r="L69" i="27"/>
  <c r="M10" i="27"/>
  <c r="J69" i="27"/>
  <c r="M42" i="27"/>
  <c r="M61" i="27"/>
  <c r="M63" i="27"/>
  <c r="M54" i="27"/>
  <c r="M50" i="27"/>
  <c r="M53" i="27"/>
  <c r="M59" i="27"/>
  <c r="M62" i="27"/>
  <c r="M17" i="27"/>
  <c r="N77" i="27"/>
  <c r="M58" i="27"/>
  <c r="M66" i="27"/>
  <c r="M34" i="27"/>
  <c r="M51" i="27"/>
  <c r="M55" i="27"/>
  <c r="M18" i="27"/>
  <c r="M11" i="27"/>
  <c r="M14" i="27"/>
  <c r="N78" i="27"/>
  <c r="M69" i="27" l="1"/>
  <c r="M68" i="27"/>
  <c r="M71" i="27" s="1"/>
  <c r="AD11" i="98"/>
  <c r="AD10" i="98"/>
  <c r="AD9" i="98"/>
  <c r="W15" i="63"/>
  <c r="C21" i="50" s="1"/>
  <c r="X15" i="63"/>
  <c r="D21" i="50" s="1"/>
  <c r="B16" i="89"/>
  <c r="B15" i="89"/>
  <c r="B14" i="89"/>
  <c r="B13" i="89"/>
  <c r="B12" i="89"/>
  <c r="B11" i="89"/>
  <c r="B10" i="89"/>
  <c r="B9" i="89"/>
  <c r="B8" i="89"/>
  <c r="I7" i="89"/>
  <c r="C7" i="89"/>
  <c r="B7" i="89"/>
  <c r="I61" i="91"/>
  <c r="G66" i="27" s="1"/>
  <c r="I60" i="91"/>
  <c r="G65" i="27" s="1"/>
  <c r="I59" i="91"/>
  <c r="G64" i="27" s="1"/>
  <c r="I58" i="91"/>
  <c r="G63" i="27" s="1"/>
  <c r="I57" i="91"/>
  <c r="G62" i="27" s="1"/>
  <c r="I56" i="91"/>
  <c r="G61" i="27" s="1"/>
  <c r="I55" i="91"/>
  <c r="G60" i="27" s="1"/>
  <c r="I54" i="91"/>
  <c r="G59" i="27" s="1"/>
  <c r="I53" i="91"/>
  <c r="G58" i="27" s="1"/>
  <c r="I52" i="91"/>
  <c r="G57" i="27" s="1"/>
  <c r="I51" i="91"/>
  <c r="G56" i="27" s="1"/>
  <c r="I50" i="91"/>
  <c r="G55" i="27" s="1"/>
  <c r="I49" i="91"/>
  <c r="G54" i="27" s="1"/>
  <c r="I48" i="91"/>
  <c r="G53" i="27" s="1"/>
  <c r="I47" i="91"/>
  <c r="G52" i="27" s="1"/>
  <c r="I46" i="91"/>
  <c r="G51" i="27" s="1"/>
  <c r="I45" i="91"/>
  <c r="G50" i="27" s="1"/>
  <c r="I44" i="91"/>
  <c r="G49" i="27" s="1"/>
  <c r="I43" i="91"/>
  <c r="G48" i="27" s="1"/>
  <c r="I42" i="91"/>
  <c r="G47" i="27" s="1"/>
  <c r="I41" i="91"/>
  <c r="G46" i="27" s="1"/>
  <c r="I40" i="91"/>
  <c r="G45" i="27" s="1"/>
  <c r="I39" i="91"/>
  <c r="G44" i="27" s="1"/>
  <c r="I38" i="91"/>
  <c r="G43" i="27" s="1"/>
  <c r="I37" i="91"/>
  <c r="G42" i="27" s="1"/>
  <c r="I36" i="91"/>
  <c r="G41" i="27" s="1"/>
  <c r="I35" i="91"/>
  <c r="G40" i="27" s="1"/>
  <c r="I34" i="91"/>
  <c r="G39" i="27" s="1"/>
  <c r="I33" i="91"/>
  <c r="G38" i="27" s="1"/>
  <c r="I32" i="91"/>
  <c r="G37" i="27" s="1"/>
  <c r="I31" i="91"/>
  <c r="G36" i="27" s="1"/>
  <c r="I30" i="91"/>
  <c r="G35" i="27" s="1"/>
  <c r="I29" i="91"/>
  <c r="G34" i="27" s="1"/>
  <c r="I28" i="91"/>
  <c r="G33" i="27" s="1"/>
  <c r="I27" i="91"/>
  <c r="G32" i="27" s="1"/>
  <c r="I26" i="91"/>
  <c r="G31" i="27" s="1"/>
  <c r="I25" i="91"/>
  <c r="G30" i="27" s="1"/>
  <c r="I24" i="91"/>
  <c r="G29" i="27" s="1"/>
  <c r="I23" i="91"/>
  <c r="G28" i="27" s="1"/>
  <c r="I22" i="91"/>
  <c r="G27" i="27" s="1"/>
  <c r="I21" i="91"/>
  <c r="G26" i="27" s="1"/>
  <c r="I20" i="91"/>
  <c r="G25" i="27" s="1"/>
  <c r="I19" i="91"/>
  <c r="G24" i="27" s="1"/>
  <c r="I18" i="91"/>
  <c r="G23" i="27" s="1"/>
  <c r="I17" i="91"/>
  <c r="G22" i="27" s="1"/>
  <c r="I16" i="91"/>
  <c r="G21" i="27" s="1"/>
  <c r="I15" i="91"/>
  <c r="G20" i="27" s="1"/>
  <c r="I14" i="91"/>
  <c r="G19" i="27" s="1"/>
  <c r="I13" i="91"/>
  <c r="G18" i="27" s="1"/>
  <c r="I12" i="91"/>
  <c r="G17" i="27" s="1"/>
  <c r="I11" i="91"/>
  <c r="G16" i="27" s="1"/>
  <c r="I10" i="91"/>
  <c r="G15" i="27" s="1"/>
  <c r="I9" i="91"/>
  <c r="G14" i="27" s="1"/>
  <c r="I8" i="91"/>
  <c r="G13" i="27" s="1"/>
  <c r="I7" i="91"/>
  <c r="G12" i="27" s="1"/>
  <c r="I6" i="91"/>
  <c r="G11" i="27" s="1"/>
  <c r="A6" i="91"/>
  <c r="B11" i="27" s="1"/>
  <c r="I5" i="91"/>
  <c r="G10" i="27" s="1"/>
  <c r="AY49" i="63"/>
  <c r="AY50" i="63"/>
  <c r="AY51" i="63"/>
  <c r="AY52" i="63"/>
  <c r="AY53" i="63"/>
  <c r="AY54" i="63"/>
  <c r="AY55" i="63"/>
  <c r="AY56" i="63"/>
  <c r="AY57" i="63"/>
  <c r="AY58" i="63"/>
  <c r="AY59" i="63"/>
  <c r="AY60" i="63"/>
  <c r="AY61" i="63"/>
  <c r="AY62" i="63"/>
  <c r="AY63" i="63"/>
  <c r="AY64" i="63"/>
  <c r="AY65" i="63"/>
  <c r="AY66" i="63"/>
  <c r="AY67" i="63"/>
  <c r="AY68" i="63"/>
  <c r="AY69" i="63"/>
  <c r="AY70" i="63"/>
  <c r="AY71" i="63"/>
  <c r="AY72" i="63"/>
  <c r="AY73" i="63"/>
  <c r="AY74" i="63"/>
  <c r="AY75" i="63"/>
  <c r="AY76" i="63"/>
  <c r="AY77" i="63"/>
  <c r="AY78" i="63"/>
  <c r="AY79" i="63"/>
  <c r="AY80" i="63"/>
  <c r="AY81" i="63"/>
  <c r="AY82" i="63"/>
  <c r="AY83" i="63"/>
  <c r="AY84" i="63"/>
  <c r="AX49" i="63"/>
  <c r="AX50" i="63"/>
  <c r="AX51" i="63"/>
  <c r="AX52" i="63"/>
  <c r="AX53" i="63"/>
  <c r="AX54" i="63"/>
  <c r="AX55" i="63"/>
  <c r="AX56" i="63"/>
  <c r="AX57" i="63"/>
  <c r="AX58" i="63"/>
  <c r="AX59" i="63"/>
  <c r="AX60" i="63"/>
  <c r="AX61" i="63"/>
  <c r="AX62" i="63"/>
  <c r="AX63" i="63"/>
  <c r="AX64" i="63"/>
  <c r="AX65" i="63"/>
  <c r="AX66" i="63"/>
  <c r="AX67" i="63"/>
  <c r="AX68" i="63"/>
  <c r="AX69" i="63"/>
  <c r="AX70" i="63"/>
  <c r="AX71" i="63"/>
  <c r="AX72" i="63"/>
  <c r="AX73" i="63"/>
  <c r="AX74" i="63"/>
  <c r="AX75" i="63"/>
  <c r="AX76" i="63"/>
  <c r="AX77" i="63"/>
  <c r="AX78" i="63"/>
  <c r="AX79" i="63"/>
  <c r="AX80" i="63"/>
  <c r="AX81" i="63"/>
  <c r="AX82" i="63"/>
  <c r="AX83" i="63"/>
  <c r="AX84" i="63"/>
  <c r="AW49" i="63"/>
  <c r="AW50" i="63"/>
  <c r="AW51" i="63"/>
  <c r="AW52" i="63"/>
  <c r="AW53" i="63"/>
  <c r="AW54" i="63"/>
  <c r="AW55" i="63"/>
  <c r="AW56" i="63"/>
  <c r="AW57" i="63"/>
  <c r="AW58" i="63"/>
  <c r="AW59" i="63"/>
  <c r="AW60" i="63"/>
  <c r="AW61" i="63"/>
  <c r="AW62" i="63"/>
  <c r="AW63" i="63"/>
  <c r="AW64" i="63"/>
  <c r="AW65" i="63"/>
  <c r="AW66" i="63"/>
  <c r="AW67" i="63"/>
  <c r="AW68" i="63"/>
  <c r="AW69" i="63"/>
  <c r="AW70" i="63"/>
  <c r="AW71" i="63"/>
  <c r="AW72" i="63"/>
  <c r="AW73" i="63"/>
  <c r="AW74" i="63"/>
  <c r="AW75" i="63"/>
  <c r="AW76" i="63"/>
  <c r="AW77" i="63"/>
  <c r="AW78" i="63"/>
  <c r="AW79" i="63"/>
  <c r="AW80" i="63"/>
  <c r="AW81" i="63"/>
  <c r="AW82" i="63"/>
  <c r="AW83" i="63"/>
  <c r="AW84" i="63"/>
  <c r="AV49" i="63"/>
  <c r="AV50" i="63"/>
  <c r="AV51" i="63"/>
  <c r="AV52" i="63"/>
  <c r="AV53" i="63"/>
  <c r="AV54" i="63"/>
  <c r="AV55" i="63"/>
  <c r="AV56" i="63"/>
  <c r="AV57" i="63"/>
  <c r="AV58" i="63"/>
  <c r="AV59" i="63"/>
  <c r="AV60" i="63"/>
  <c r="AV61" i="63"/>
  <c r="AV62" i="63"/>
  <c r="AV63" i="63"/>
  <c r="AV64" i="63"/>
  <c r="AV65" i="63"/>
  <c r="AV66" i="63"/>
  <c r="AV67" i="63"/>
  <c r="AV68" i="63"/>
  <c r="AV69" i="63"/>
  <c r="AV70" i="63"/>
  <c r="AV71" i="63"/>
  <c r="AV72" i="63"/>
  <c r="AV73" i="63"/>
  <c r="AV74" i="63"/>
  <c r="AV75" i="63"/>
  <c r="AV76" i="63"/>
  <c r="AV77" i="63"/>
  <c r="AV78" i="63"/>
  <c r="AV79" i="63"/>
  <c r="AV80" i="63"/>
  <c r="AV81" i="63"/>
  <c r="AV82" i="63"/>
  <c r="AV83" i="63"/>
  <c r="AV84" i="63"/>
  <c r="AU49" i="63"/>
  <c r="AU50" i="63"/>
  <c r="AU51" i="63"/>
  <c r="AU52" i="63"/>
  <c r="AU53" i="63"/>
  <c r="AU54" i="63"/>
  <c r="AU55" i="63"/>
  <c r="AU56" i="63"/>
  <c r="AU57" i="63"/>
  <c r="AU58" i="63"/>
  <c r="AU59" i="63"/>
  <c r="AU60" i="63"/>
  <c r="AU61" i="63"/>
  <c r="AU62" i="63"/>
  <c r="AU63" i="63"/>
  <c r="AU64" i="63"/>
  <c r="AU65" i="63"/>
  <c r="AU66" i="63"/>
  <c r="AU67" i="63"/>
  <c r="AU68" i="63"/>
  <c r="AU69" i="63"/>
  <c r="AU70" i="63"/>
  <c r="AU71" i="63"/>
  <c r="AU72" i="63"/>
  <c r="AU73" i="63"/>
  <c r="AU74" i="63"/>
  <c r="AU75" i="63"/>
  <c r="AU76" i="63"/>
  <c r="AU77" i="63"/>
  <c r="AU78" i="63"/>
  <c r="AU79" i="63"/>
  <c r="AU80" i="63"/>
  <c r="AU81" i="63"/>
  <c r="AU82" i="63"/>
  <c r="AU83" i="63"/>
  <c r="AU84" i="63"/>
  <c r="C25" i="50"/>
  <c r="C24" i="50"/>
  <c r="U15" i="63"/>
  <c r="C20" i="50" s="1"/>
  <c r="F20" i="50" s="1"/>
  <c r="N81" i="27" s="1"/>
  <c r="Q15" i="63"/>
  <c r="C18" i="50" s="1"/>
  <c r="C7" i="50"/>
  <c r="D14" i="50"/>
  <c r="C10" i="50"/>
  <c r="F27" i="28"/>
  <c r="F26" i="28"/>
  <c r="F25" i="28"/>
  <c r="F16" i="29"/>
  <c r="K16" i="29" s="1"/>
  <c r="F15" i="29"/>
  <c r="K15" i="29" s="1"/>
  <c r="F14" i="29"/>
  <c r="K14" i="29" s="1"/>
  <c r="F13" i="29"/>
  <c r="F12" i="29"/>
  <c r="F11" i="29"/>
  <c r="K11" i="29" s="1"/>
  <c r="F9" i="29"/>
  <c r="K9" i="29" s="1"/>
  <c r="D16" i="29"/>
  <c r="D15" i="29"/>
  <c r="D14" i="29"/>
  <c r="D13" i="29"/>
  <c r="D12" i="29"/>
  <c r="D11" i="29"/>
  <c r="D9" i="29"/>
  <c r="D10" i="29" s="1"/>
  <c r="C16" i="29"/>
  <c r="C15" i="29"/>
  <c r="C14" i="29"/>
  <c r="C13" i="29"/>
  <c r="C12" i="29"/>
  <c r="C11" i="29"/>
  <c r="C9" i="29"/>
  <c r="C10" i="29" s="1"/>
  <c r="D27" i="28"/>
  <c r="D26" i="28"/>
  <c r="C27" i="28"/>
  <c r="C26" i="28"/>
  <c r="D25" i="28"/>
  <c r="C25" i="28"/>
  <c r="D53" i="63"/>
  <c r="E53" i="63"/>
  <c r="F53" i="63"/>
  <c r="G53" i="63"/>
  <c r="H53" i="63"/>
  <c r="I53" i="63"/>
  <c r="J53" i="63"/>
  <c r="K53" i="63"/>
  <c r="L53" i="63"/>
  <c r="C53" i="63"/>
  <c r="D93" i="63"/>
  <c r="E93" i="63"/>
  <c r="F93" i="63"/>
  <c r="G93" i="63"/>
  <c r="H93" i="63"/>
  <c r="I93" i="63"/>
  <c r="J93" i="63"/>
  <c r="K93" i="63"/>
  <c r="L93" i="63"/>
  <c r="C93" i="63"/>
  <c r="M52" i="63"/>
  <c r="M51" i="63"/>
  <c r="M91" i="63"/>
  <c r="C37" i="89"/>
  <c r="D37" i="89"/>
  <c r="E37" i="89"/>
  <c r="F37" i="89"/>
  <c r="G37" i="89"/>
  <c r="H37" i="89"/>
  <c r="I37" i="89"/>
  <c r="J37" i="89"/>
  <c r="K37" i="89"/>
  <c r="L37" i="89"/>
  <c r="M37" i="89"/>
  <c r="N37" i="89"/>
  <c r="C38" i="89"/>
  <c r="D38" i="89"/>
  <c r="E38" i="89"/>
  <c r="F38" i="89"/>
  <c r="G38" i="89"/>
  <c r="H38" i="89"/>
  <c r="I38" i="89"/>
  <c r="J38" i="89"/>
  <c r="K38" i="89"/>
  <c r="L38" i="89"/>
  <c r="M38" i="89"/>
  <c r="N38" i="89"/>
  <c r="C39" i="89"/>
  <c r="D39" i="89"/>
  <c r="E39" i="89"/>
  <c r="F39" i="89"/>
  <c r="G39" i="89"/>
  <c r="H39" i="89"/>
  <c r="I39" i="89"/>
  <c r="J39" i="89"/>
  <c r="K39" i="89"/>
  <c r="L39" i="89"/>
  <c r="M39" i="89"/>
  <c r="N39" i="89"/>
  <c r="C40" i="89"/>
  <c r="D40" i="89"/>
  <c r="E40" i="89"/>
  <c r="F40" i="89"/>
  <c r="G40" i="89"/>
  <c r="H40" i="89"/>
  <c r="I40" i="89"/>
  <c r="J40" i="89"/>
  <c r="K40" i="89"/>
  <c r="L40" i="89"/>
  <c r="M40" i="89"/>
  <c r="N40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C42" i="89"/>
  <c r="D42" i="89"/>
  <c r="E42" i="89"/>
  <c r="F42" i="89"/>
  <c r="G42" i="89"/>
  <c r="H42" i="89"/>
  <c r="I42" i="89"/>
  <c r="J42" i="89"/>
  <c r="K42" i="89"/>
  <c r="L42" i="89"/>
  <c r="M42" i="89"/>
  <c r="N42" i="89"/>
  <c r="C43" i="89"/>
  <c r="D43" i="89"/>
  <c r="E43" i="89"/>
  <c r="F43" i="89"/>
  <c r="G43" i="89"/>
  <c r="H43" i="89"/>
  <c r="I43" i="89"/>
  <c r="J43" i="89"/>
  <c r="K43" i="89"/>
  <c r="L43" i="89"/>
  <c r="M43" i="89"/>
  <c r="N43" i="89"/>
  <c r="C44" i="89"/>
  <c r="D44" i="89"/>
  <c r="E44" i="89"/>
  <c r="F44" i="89"/>
  <c r="G44" i="89"/>
  <c r="H44" i="89"/>
  <c r="I44" i="89"/>
  <c r="J44" i="89"/>
  <c r="K44" i="89"/>
  <c r="L44" i="89"/>
  <c r="M44" i="89"/>
  <c r="N44" i="89"/>
  <c r="C45" i="89"/>
  <c r="D45" i="89"/>
  <c r="E45" i="89"/>
  <c r="F45" i="89"/>
  <c r="G45" i="89"/>
  <c r="H45" i="89"/>
  <c r="I45" i="89"/>
  <c r="J45" i="89"/>
  <c r="K45" i="89"/>
  <c r="L45" i="89"/>
  <c r="M45" i="89"/>
  <c r="N45" i="89"/>
  <c r="E36" i="89"/>
  <c r="F36" i="89"/>
  <c r="G36" i="89"/>
  <c r="H36" i="89"/>
  <c r="I36" i="89"/>
  <c r="J36" i="89"/>
  <c r="K36" i="89"/>
  <c r="L36" i="89"/>
  <c r="M36" i="89"/>
  <c r="N36" i="89"/>
  <c r="C36" i="89"/>
  <c r="C8" i="89"/>
  <c r="D8" i="89"/>
  <c r="E8" i="89"/>
  <c r="F8" i="89"/>
  <c r="G8" i="89"/>
  <c r="H8" i="89"/>
  <c r="I8" i="89"/>
  <c r="J8" i="89"/>
  <c r="K8" i="89"/>
  <c r="L8" i="89"/>
  <c r="M8" i="89"/>
  <c r="N8" i="89"/>
  <c r="C9" i="89"/>
  <c r="D9" i="89"/>
  <c r="E9" i="89"/>
  <c r="F9" i="89"/>
  <c r="G9" i="89"/>
  <c r="H9" i="89"/>
  <c r="I9" i="89"/>
  <c r="J9" i="89"/>
  <c r="K9" i="89"/>
  <c r="L9" i="89"/>
  <c r="M9" i="89"/>
  <c r="N9" i="89"/>
  <c r="C10" i="89"/>
  <c r="D10" i="89"/>
  <c r="E10" i="89"/>
  <c r="F10" i="89"/>
  <c r="G10" i="89"/>
  <c r="H10" i="89"/>
  <c r="I10" i="89"/>
  <c r="J10" i="89"/>
  <c r="K10" i="89"/>
  <c r="L10" i="89"/>
  <c r="M10" i="89"/>
  <c r="N10" i="89"/>
  <c r="C11" i="89"/>
  <c r="D11" i="89"/>
  <c r="E11" i="89"/>
  <c r="F11" i="89"/>
  <c r="G11" i="89"/>
  <c r="H11" i="89"/>
  <c r="I11" i="89"/>
  <c r="J11" i="89"/>
  <c r="K11" i="89"/>
  <c r="L11" i="89"/>
  <c r="M11" i="89"/>
  <c r="N11" i="89"/>
  <c r="C12" i="89"/>
  <c r="D12" i="89"/>
  <c r="E12" i="89"/>
  <c r="F12" i="89"/>
  <c r="G12" i="89"/>
  <c r="H12" i="89"/>
  <c r="I12" i="89"/>
  <c r="J12" i="89"/>
  <c r="K12" i="89"/>
  <c r="L12" i="89"/>
  <c r="M12" i="89"/>
  <c r="N12" i="89"/>
  <c r="C13" i="89"/>
  <c r="D13" i="89"/>
  <c r="E13" i="89"/>
  <c r="F13" i="89"/>
  <c r="G13" i="89"/>
  <c r="H13" i="89"/>
  <c r="I13" i="89"/>
  <c r="J13" i="89"/>
  <c r="K13" i="89"/>
  <c r="L13" i="89"/>
  <c r="M13" i="89"/>
  <c r="N13" i="89"/>
  <c r="C14" i="89"/>
  <c r="D14" i="89"/>
  <c r="E14" i="89"/>
  <c r="F14" i="89"/>
  <c r="G14" i="89"/>
  <c r="H14" i="89"/>
  <c r="I14" i="89"/>
  <c r="J14" i="89"/>
  <c r="K14" i="89"/>
  <c r="L14" i="89"/>
  <c r="M14" i="89"/>
  <c r="N14" i="89"/>
  <c r="C15" i="89"/>
  <c r="D15" i="89"/>
  <c r="E15" i="89"/>
  <c r="F15" i="89"/>
  <c r="G15" i="89"/>
  <c r="H15" i="89"/>
  <c r="I15" i="89"/>
  <c r="J15" i="89"/>
  <c r="K15" i="89"/>
  <c r="L15" i="89"/>
  <c r="M15" i="89"/>
  <c r="N15" i="89"/>
  <c r="C16" i="89"/>
  <c r="D16" i="89"/>
  <c r="E16" i="89"/>
  <c r="F16" i="89"/>
  <c r="G16" i="89"/>
  <c r="H16" i="89"/>
  <c r="I16" i="89"/>
  <c r="J16" i="89"/>
  <c r="K16" i="89"/>
  <c r="L16" i="89"/>
  <c r="M16" i="89"/>
  <c r="N16" i="89"/>
  <c r="A45" i="89"/>
  <c r="A8" i="89"/>
  <c r="A37" i="89" s="1"/>
  <c r="A9" i="89"/>
  <c r="A38" i="89" s="1"/>
  <c r="A10" i="89"/>
  <c r="A39" i="89" s="1"/>
  <c r="A11" i="89"/>
  <c r="A40" i="89" s="1"/>
  <c r="A12" i="89"/>
  <c r="A41" i="89" s="1"/>
  <c r="A13" i="89"/>
  <c r="A42" i="89" s="1"/>
  <c r="A14" i="89"/>
  <c r="A43" i="89" s="1"/>
  <c r="A15" i="89"/>
  <c r="A44" i="89" s="1"/>
  <c r="A7" i="89"/>
  <c r="A36" i="89" s="1"/>
  <c r="D7" i="89"/>
  <c r="E7" i="89"/>
  <c r="F7" i="89"/>
  <c r="G7" i="89"/>
  <c r="J7" i="89"/>
  <c r="K7" i="89"/>
  <c r="L7" i="89"/>
  <c r="N7" i="89"/>
  <c r="B43" i="40"/>
  <c r="B4" i="40"/>
  <c r="I11" i="84"/>
  <c r="I10" i="84"/>
  <c r="K6" i="84"/>
  <c r="J6" i="84"/>
  <c r="I6" i="84"/>
  <c r="H6" i="84"/>
  <c r="G6" i="84"/>
  <c r="F6" i="84"/>
  <c r="E6" i="84"/>
  <c r="D6" i="84"/>
  <c r="C6" i="84"/>
  <c r="B6" i="84"/>
  <c r="E3" i="84"/>
  <c r="F3" i="87"/>
  <c r="F3" i="88"/>
  <c r="J12" i="90"/>
  <c r="J11" i="90"/>
  <c r="C7" i="90"/>
  <c r="B7" i="90"/>
  <c r="J12" i="86"/>
  <c r="J11" i="86"/>
  <c r="B7" i="86"/>
  <c r="C7" i="86"/>
  <c r="C6" i="87"/>
  <c r="B6" i="87"/>
  <c r="P11" i="88"/>
  <c r="P10" i="88"/>
  <c r="P11" i="87"/>
  <c r="P10" i="87"/>
  <c r="C6" i="88"/>
  <c r="B6" i="88"/>
  <c r="O51" i="89"/>
  <c r="O22" i="89"/>
  <c r="B23" i="46"/>
  <c r="C23" i="46"/>
  <c r="B24" i="46"/>
  <c r="C24" i="46"/>
  <c r="B25" i="46"/>
  <c r="C25" i="46"/>
  <c r="B26" i="46"/>
  <c r="C26" i="46"/>
  <c r="B27" i="46"/>
  <c r="C27" i="46"/>
  <c r="B28" i="46"/>
  <c r="C28" i="46"/>
  <c r="B29" i="46"/>
  <c r="C29" i="46"/>
  <c r="B30" i="46"/>
  <c r="C30" i="46"/>
  <c r="B31" i="46"/>
  <c r="C31" i="46"/>
  <c r="B32" i="46"/>
  <c r="C32" i="46"/>
  <c r="B33" i="46"/>
  <c r="C33" i="46"/>
  <c r="B34" i="46"/>
  <c r="C34" i="46"/>
  <c r="B35" i="46"/>
  <c r="C35" i="46"/>
  <c r="B36" i="46"/>
  <c r="C36" i="46"/>
  <c r="B37" i="46"/>
  <c r="C37" i="46"/>
  <c r="B38" i="46"/>
  <c r="C38" i="46"/>
  <c r="B39" i="46"/>
  <c r="C39" i="46"/>
  <c r="B40" i="46"/>
  <c r="C40" i="46"/>
  <c r="B41" i="46"/>
  <c r="C41" i="46"/>
  <c r="B42" i="46"/>
  <c r="C42" i="46"/>
  <c r="B43" i="46"/>
  <c r="C43" i="46"/>
  <c r="B44" i="46"/>
  <c r="C44" i="46"/>
  <c r="B45" i="46"/>
  <c r="C45" i="46"/>
  <c r="B46" i="46"/>
  <c r="C46" i="46"/>
  <c r="B47" i="46"/>
  <c r="C47" i="46"/>
  <c r="B48" i="46"/>
  <c r="C48" i="46"/>
  <c r="B49" i="46"/>
  <c r="C49" i="46"/>
  <c r="B50" i="46"/>
  <c r="C50" i="46"/>
  <c r="B51" i="46"/>
  <c r="C51" i="46"/>
  <c r="B52" i="46"/>
  <c r="C52" i="46"/>
  <c r="B53" i="46"/>
  <c r="C53" i="46"/>
  <c r="B54" i="46"/>
  <c r="C54" i="46"/>
  <c r="B55" i="46"/>
  <c r="C55" i="46"/>
  <c r="B56" i="46"/>
  <c r="C56" i="46"/>
  <c r="B57" i="46"/>
  <c r="C57" i="46"/>
  <c r="B58" i="46"/>
  <c r="C58" i="46"/>
  <c r="B59" i="46"/>
  <c r="C59" i="46"/>
  <c r="B60" i="46"/>
  <c r="C60" i="46"/>
  <c r="B61" i="46"/>
  <c r="C61" i="46"/>
  <c r="B62" i="46"/>
  <c r="C62" i="46"/>
  <c r="B20" i="46"/>
  <c r="C20" i="46"/>
  <c r="B21" i="46"/>
  <c r="C21" i="46"/>
  <c r="B22" i="46"/>
  <c r="C22" i="46"/>
  <c r="B22" i="61"/>
  <c r="C22" i="61"/>
  <c r="E22" i="61"/>
  <c r="F22" i="61"/>
  <c r="G22" i="61"/>
  <c r="B23" i="61"/>
  <c r="C23" i="61"/>
  <c r="E23" i="61"/>
  <c r="F23" i="61"/>
  <c r="G23" i="61"/>
  <c r="B24" i="61"/>
  <c r="C24" i="61"/>
  <c r="E24" i="61"/>
  <c r="F24" i="61"/>
  <c r="G24" i="61"/>
  <c r="B25" i="61"/>
  <c r="C25" i="61"/>
  <c r="E25" i="61"/>
  <c r="F25" i="61"/>
  <c r="G25" i="61"/>
  <c r="B26" i="61"/>
  <c r="C26" i="61"/>
  <c r="E26" i="61"/>
  <c r="F26" i="61"/>
  <c r="G26" i="61"/>
  <c r="B27" i="61"/>
  <c r="C27" i="61"/>
  <c r="E27" i="61"/>
  <c r="F27" i="61"/>
  <c r="G27" i="61"/>
  <c r="B28" i="61"/>
  <c r="C28" i="61"/>
  <c r="E28" i="61"/>
  <c r="F28" i="61"/>
  <c r="G28" i="61"/>
  <c r="B29" i="61"/>
  <c r="C29" i="61"/>
  <c r="E29" i="61"/>
  <c r="F29" i="61"/>
  <c r="G29" i="61"/>
  <c r="B30" i="61"/>
  <c r="C30" i="61"/>
  <c r="E30" i="61"/>
  <c r="F30" i="61"/>
  <c r="G30" i="61"/>
  <c r="B31" i="61"/>
  <c r="C31" i="61"/>
  <c r="E31" i="61"/>
  <c r="F31" i="61"/>
  <c r="G31" i="61"/>
  <c r="B32" i="61"/>
  <c r="C32" i="61"/>
  <c r="E32" i="61"/>
  <c r="F32" i="61"/>
  <c r="G32" i="61"/>
  <c r="B33" i="61"/>
  <c r="C33" i="61"/>
  <c r="E33" i="61"/>
  <c r="F33" i="61"/>
  <c r="G33" i="61"/>
  <c r="B34" i="61"/>
  <c r="C34" i="61"/>
  <c r="E34" i="61"/>
  <c r="F34" i="61"/>
  <c r="G34" i="61"/>
  <c r="B35" i="61"/>
  <c r="C35" i="61"/>
  <c r="E35" i="61"/>
  <c r="F35" i="61"/>
  <c r="G35" i="61"/>
  <c r="B36" i="61"/>
  <c r="C36" i="61"/>
  <c r="E36" i="61"/>
  <c r="F36" i="61"/>
  <c r="G36" i="61"/>
  <c r="B37" i="61"/>
  <c r="C37" i="61"/>
  <c r="E37" i="61"/>
  <c r="F37" i="61"/>
  <c r="G37" i="61"/>
  <c r="B38" i="61"/>
  <c r="C38" i="61"/>
  <c r="E38" i="61"/>
  <c r="F38" i="61"/>
  <c r="G38" i="61"/>
  <c r="B39" i="61"/>
  <c r="C39" i="61"/>
  <c r="E39" i="61"/>
  <c r="F39" i="61"/>
  <c r="G39" i="61"/>
  <c r="B40" i="61"/>
  <c r="C40" i="61"/>
  <c r="E40" i="61"/>
  <c r="F40" i="61"/>
  <c r="G40" i="61"/>
  <c r="B41" i="61"/>
  <c r="C41" i="61"/>
  <c r="E41" i="61"/>
  <c r="F41" i="61"/>
  <c r="G41" i="61"/>
  <c r="B42" i="61"/>
  <c r="C42" i="61"/>
  <c r="E42" i="61"/>
  <c r="F42" i="61"/>
  <c r="G42" i="61"/>
  <c r="B43" i="61"/>
  <c r="C43" i="61"/>
  <c r="E43" i="61"/>
  <c r="F43" i="61"/>
  <c r="G43" i="61"/>
  <c r="B44" i="61"/>
  <c r="C44" i="61"/>
  <c r="E44" i="61"/>
  <c r="F44" i="61"/>
  <c r="G44" i="61"/>
  <c r="B45" i="61"/>
  <c r="C45" i="61"/>
  <c r="E45" i="61"/>
  <c r="F45" i="61"/>
  <c r="G45" i="61"/>
  <c r="B46" i="61"/>
  <c r="C46" i="61"/>
  <c r="E46" i="61"/>
  <c r="F46" i="61"/>
  <c r="G46" i="61"/>
  <c r="B47" i="61"/>
  <c r="C47" i="61"/>
  <c r="E47" i="61"/>
  <c r="F47" i="61"/>
  <c r="G47" i="61"/>
  <c r="B48" i="61"/>
  <c r="C48" i="61"/>
  <c r="E48" i="61"/>
  <c r="F48" i="61"/>
  <c r="G48" i="61"/>
  <c r="B49" i="61"/>
  <c r="C49" i="61"/>
  <c r="E49" i="61"/>
  <c r="F49" i="61"/>
  <c r="G49" i="61"/>
  <c r="B50" i="61"/>
  <c r="C50" i="61"/>
  <c r="E50" i="61"/>
  <c r="F50" i="61"/>
  <c r="G50" i="61"/>
  <c r="B51" i="61"/>
  <c r="C51" i="61"/>
  <c r="E51" i="61"/>
  <c r="F51" i="61"/>
  <c r="G51" i="61"/>
  <c r="B52" i="61"/>
  <c r="C52" i="61"/>
  <c r="E52" i="61"/>
  <c r="F52" i="61"/>
  <c r="G52" i="61"/>
  <c r="B53" i="61"/>
  <c r="C53" i="61"/>
  <c r="E53" i="61"/>
  <c r="F53" i="61"/>
  <c r="G53" i="61"/>
  <c r="B54" i="61"/>
  <c r="C54" i="61"/>
  <c r="E54" i="61"/>
  <c r="F54" i="61"/>
  <c r="G54" i="61"/>
  <c r="B55" i="61"/>
  <c r="C55" i="61"/>
  <c r="E55" i="61"/>
  <c r="F55" i="61"/>
  <c r="G55" i="61"/>
  <c r="B56" i="61"/>
  <c r="C56" i="61"/>
  <c r="E56" i="61"/>
  <c r="F56" i="61"/>
  <c r="G56" i="61"/>
  <c r="B57" i="61"/>
  <c r="C57" i="61"/>
  <c r="E57" i="61"/>
  <c r="F57" i="61"/>
  <c r="G57" i="61"/>
  <c r="B58" i="61"/>
  <c r="C58" i="61"/>
  <c r="E58" i="61"/>
  <c r="F58" i="61"/>
  <c r="G58" i="61"/>
  <c r="B59" i="61"/>
  <c r="C59" i="61"/>
  <c r="E59" i="61"/>
  <c r="F59" i="61"/>
  <c r="G59" i="61"/>
  <c r="B60" i="61"/>
  <c r="C60" i="61"/>
  <c r="E60" i="61"/>
  <c r="F60" i="61"/>
  <c r="G60" i="61"/>
  <c r="B61" i="61"/>
  <c r="C61" i="61"/>
  <c r="E61" i="61"/>
  <c r="F61" i="61"/>
  <c r="G61" i="61"/>
  <c r="B19" i="61"/>
  <c r="C19" i="61"/>
  <c r="E19" i="61"/>
  <c r="F19" i="61"/>
  <c r="G19" i="61"/>
  <c r="B20" i="61"/>
  <c r="C20" i="61"/>
  <c r="E20" i="61"/>
  <c r="F20" i="61"/>
  <c r="G20" i="61"/>
  <c r="B21" i="61"/>
  <c r="C21" i="61"/>
  <c r="E21" i="61"/>
  <c r="F21" i="61"/>
  <c r="G21" i="61"/>
  <c r="G6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F6" i="61"/>
  <c r="F7" i="61"/>
  <c r="F8" i="61"/>
  <c r="F9" i="61"/>
  <c r="F10" i="61"/>
  <c r="F11" i="61"/>
  <c r="F12" i="61"/>
  <c r="F13" i="61"/>
  <c r="F14" i="61"/>
  <c r="F15" i="61"/>
  <c r="F16" i="61"/>
  <c r="F17" i="61"/>
  <c r="F18" i="61"/>
  <c r="C6" i="61"/>
  <c r="C7" i="61"/>
  <c r="C8" i="61"/>
  <c r="C9" i="61"/>
  <c r="C10" i="61"/>
  <c r="C11" i="61"/>
  <c r="C12" i="61"/>
  <c r="C13" i="61"/>
  <c r="C14" i="61"/>
  <c r="C15" i="61"/>
  <c r="C16" i="61"/>
  <c r="C17" i="61"/>
  <c r="C18" i="61"/>
  <c r="B6" i="61"/>
  <c r="B7" i="61"/>
  <c r="B8" i="61"/>
  <c r="B9" i="61"/>
  <c r="B10" i="61"/>
  <c r="B11" i="61"/>
  <c r="B12" i="61"/>
  <c r="B13" i="61"/>
  <c r="B14" i="61"/>
  <c r="B15" i="61"/>
  <c r="B16" i="61"/>
  <c r="B17" i="61"/>
  <c r="B18" i="61"/>
  <c r="E6" i="61"/>
  <c r="E7" i="61"/>
  <c r="E8" i="61"/>
  <c r="E9" i="61"/>
  <c r="E10" i="61"/>
  <c r="E11" i="61"/>
  <c r="E12" i="61"/>
  <c r="E13" i="61"/>
  <c r="E14" i="61"/>
  <c r="E15" i="61"/>
  <c r="E16" i="61"/>
  <c r="E17" i="61"/>
  <c r="E18" i="61"/>
  <c r="C7" i="46"/>
  <c r="C8" i="46"/>
  <c r="C9" i="46"/>
  <c r="C10" i="46"/>
  <c r="C11" i="46"/>
  <c r="C12" i="46"/>
  <c r="C13" i="46"/>
  <c r="C14" i="46"/>
  <c r="C15" i="46"/>
  <c r="C16" i="46"/>
  <c r="C17" i="46"/>
  <c r="C18" i="46"/>
  <c r="C19" i="46"/>
  <c r="B7" i="46"/>
  <c r="B8" i="46"/>
  <c r="B9" i="46"/>
  <c r="B10" i="46"/>
  <c r="B11" i="46"/>
  <c r="B12" i="46"/>
  <c r="B13" i="46"/>
  <c r="B14" i="46"/>
  <c r="B15" i="46"/>
  <c r="B16" i="46"/>
  <c r="B17" i="46"/>
  <c r="B18" i="46"/>
  <c r="B19" i="46"/>
  <c r="L6" i="81"/>
  <c r="L7" i="81"/>
  <c r="L8" i="81"/>
  <c r="L9" i="81"/>
  <c r="L10" i="81"/>
  <c r="L11" i="81"/>
  <c r="L5" i="81"/>
  <c r="K12" i="81"/>
  <c r="J12" i="81"/>
  <c r="M116" i="63"/>
  <c r="G12" i="81"/>
  <c r="H12" i="81"/>
  <c r="I12" i="81"/>
  <c r="F12" i="81"/>
  <c r="I16" i="81"/>
  <c r="I15" i="81"/>
  <c r="B5" i="81"/>
  <c r="K3" i="81"/>
  <c r="A1" i="81"/>
  <c r="C6" i="69"/>
  <c r="G27" i="28"/>
  <c r="G9" i="29"/>
  <c r="G11" i="29"/>
  <c r="G14" i="29"/>
  <c r="G12" i="29"/>
  <c r="G13" i="29"/>
  <c r="G16" i="29"/>
  <c r="H27" i="28"/>
  <c r="H9" i="29"/>
  <c r="H11" i="29"/>
  <c r="H14" i="29"/>
  <c r="H12" i="29"/>
  <c r="H15" i="29"/>
  <c r="H16" i="29"/>
  <c r="Y15" i="63"/>
  <c r="C22" i="50" s="1"/>
  <c r="F22" i="50" s="1"/>
  <c r="Z15" i="63"/>
  <c r="D22" i="50" s="1"/>
  <c r="G22" i="50" s="1"/>
  <c r="A1" i="30"/>
  <c r="D4" i="30"/>
  <c r="B8" i="30"/>
  <c r="C8" i="30"/>
  <c r="D8" i="30"/>
  <c r="G11" i="30"/>
  <c r="G12" i="30"/>
  <c r="A3" i="26"/>
  <c r="D6" i="26"/>
  <c r="I6" i="26"/>
  <c r="A10" i="26"/>
  <c r="B10" i="26"/>
  <c r="E10" i="26"/>
  <c r="F10" i="26"/>
  <c r="F48" i="26" s="1"/>
  <c r="G10" i="26"/>
  <c r="G48" i="26" s="1"/>
  <c r="H10" i="26"/>
  <c r="H48" i="26" s="1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H51" i="26"/>
  <c r="H52" i="26"/>
  <c r="A1" i="66"/>
  <c r="B7" i="66"/>
  <c r="G45" i="66"/>
  <c r="H45" i="66"/>
  <c r="I45" i="66"/>
  <c r="J45" i="66"/>
  <c r="K45" i="66"/>
  <c r="L45" i="66"/>
  <c r="M45" i="66"/>
  <c r="N45" i="66"/>
  <c r="O45" i="66"/>
  <c r="P45" i="66"/>
  <c r="Q45" i="66"/>
  <c r="R45" i="66"/>
  <c r="M49" i="66"/>
  <c r="M50" i="66"/>
  <c r="A1" i="71"/>
  <c r="C5" i="71"/>
  <c r="F5" i="71"/>
  <c r="A9" i="71"/>
  <c r="B9" i="71"/>
  <c r="E49" i="71"/>
  <c r="E50" i="71"/>
  <c r="A1" i="40"/>
  <c r="B3" i="40"/>
  <c r="C24" i="40"/>
  <c r="C25" i="40"/>
  <c r="N92" i="27"/>
  <c r="M92" i="27" s="1"/>
  <c r="N93" i="27"/>
  <c r="V6" i="87" s="1"/>
  <c r="B32" i="40"/>
  <c r="B33" i="40"/>
  <c r="A40" i="40"/>
  <c r="B42" i="40"/>
  <c r="B60" i="40"/>
  <c r="B61" i="40"/>
  <c r="E5" i="27"/>
  <c r="E6" i="27"/>
  <c r="N6" i="27"/>
  <c r="M79" i="27"/>
  <c r="C12" i="40" s="1"/>
  <c r="N88" i="27"/>
  <c r="M97" i="27"/>
  <c r="M98" i="27"/>
  <c r="A1" i="61"/>
  <c r="C2" i="61"/>
  <c r="B5" i="61"/>
  <c r="C5" i="61"/>
  <c r="F5" i="61"/>
  <c r="G5" i="61"/>
  <c r="A6" i="61"/>
  <c r="E64" i="61"/>
  <c r="E65" i="61"/>
  <c r="A1" i="50"/>
  <c r="B3" i="50"/>
  <c r="G14" i="50"/>
  <c r="G15" i="50"/>
  <c r="G16" i="50"/>
  <c r="F27" i="50"/>
  <c r="F28" i="50"/>
  <c r="A1" i="46"/>
  <c r="A6" i="46"/>
  <c r="B6" i="46"/>
  <c r="C6" i="46"/>
  <c r="H66" i="46"/>
  <c r="H67" i="46"/>
  <c r="A1" i="48"/>
  <c r="E17" i="48"/>
  <c r="E18" i="48"/>
  <c r="C4" i="29"/>
  <c r="E5" i="29"/>
  <c r="L5" i="29"/>
  <c r="J22" i="29"/>
  <c r="J23" i="29"/>
  <c r="C4" i="28"/>
  <c r="E5" i="28"/>
  <c r="L5" i="28"/>
  <c r="L22" i="28"/>
  <c r="L23" i="28"/>
  <c r="J34" i="28"/>
  <c r="J35" i="28"/>
  <c r="A1" i="55"/>
  <c r="C3" i="55"/>
  <c r="B7" i="55"/>
  <c r="C7" i="55"/>
  <c r="K10" i="55"/>
  <c r="K11" i="55"/>
  <c r="A1" i="69"/>
  <c r="B6" i="69"/>
  <c r="F6" i="69"/>
  <c r="H6" i="69" s="1"/>
  <c r="G6" i="69"/>
  <c r="I6" i="69" s="1"/>
  <c r="G8" i="69"/>
  <c r="G9" i="69"/>
  <c r="K12" i="55"/>
  <c r="G13" i="30"/>
  <c r="J13" i="90"/>
  <c r="J36" i="28"/>
  <c r="B34" i="40"/>
  <c r="H53" i="26"/>
  <c r="P12" i="88"/>
  <c r="F29" i="50"/>
  <c r="E51" i="71"/>
  <c r="M51" i="66"/>
  <c r="I12" i="84"/>
  <c r="J24" i="29"/>
  <c r="B62" i="40"/>
  <c r="I17" i="81"/>
  <c r="H68" i="46"/>
  <c r="P12" i="87"/>
  <c r="J13" i="86"/>
  <c r="G10" i="69"/>
  <c r="E19" i="48"/>
  <c r="E66" i="61"/>
  <c r="M99" i="27"/>
  <c r="E5" i="61"/>
  <c r="M92" i="63"/>
  <c r="H6" i="88"/>
  <c r="E8" i="30"/>
  <c r="D36" i="89"/>
  <c r="H7" i="89"/>
  <c r="M7" i="89"/>
  <c r="F14" i="50"/>
  <c r="E15" i="48"/>
  <c r="G15" i="48"/>
  <c r="M87" i="27" s="1"/>
  <c r="F15" i="48"/>
  <c r="N87" i="27" s="1"/>
  <c r="F18" i="50" l="1"/>
  <c r="N86" i="27" s="1"/>
  <c r="M75" i="27"/>
  <c r="M72" i="27"/>
  <c r="B24" i="40"/>
  <c r="Q6" i="87"/>
  <c r="M74" i="27"/>
  <c r="H63" i="46"/>
  <c r="K22" i="28"/>
  <c r="K27" i="28"/>
  <c r="J27" i="28" s="1"/>
  <c r="N6" i="84"/>
  <c r="L16" i="29"/>
  <c r="O7" i="86" s="1"/>
  <c r="O7" i="90"/>
  <c r="L15" i="29"/>
  <c r="N7" i="86" s="1"/>
  <c r="N7" i="90"/>
  <c r="F21" i="50"/>
  <c r="N85" i="27" s="1"/>
  <c r="K6" i="87" s="1"/>
  <c r="G21" i="50"/>
  <c r="M85" i="27" s="1"/>
  <c r="C16" i="40" s="1"/>
  <c r="L12" i="81"/>
  <c r="N89" i="27" s="1"/>
  <c r="N83" i="27"/>
  <c r="P6" i="87" s="1"/>
  <c r="I128" i="63"/>
  <c r="M93" i="63"/>
  <c r="M53" i="63"/>
  <c r="L128" i="63"/>
  <c r="M83" i="27"/>
  <c r="K128" i="63"/>
  <c r="J9" i="29"/>
  <c r="J10" i="29" s="1"/>
  <c r="D17" i="29"/>
  <c r="D18" i="29" s="1"/>
  <c r="D19" i="29" s="1"/>
  <c r="D30" i="28" s="1"/>
  <c r="B49" i="40"/>
  <c r="L11" i="29"/>
  <c r="C49" i="40" s="1"/>
  <c r="L14" i="29"/>
  <c r="C53" i="40" s="1"/>
  <c r="M7" i="90"/>
  <c r="B53" i="40"/>
  <c r="F28" i="28"/>
  <c r="F29" i="28" s="1"/>
  <c r="M93" i="27"/>
  <c r="J23" i="89"/>
  <c r="D28" i="28"/>
  <c r="D29" i="28" s="1"/>
  <c r="C28" i="28"/>
  <c r="C29" i="28" s="1"/>
  <c r="C17" i="29"/>
  <c r="C18" i="29" s="1"/>
  <c r="C19" i="29" s="1"/>
  <c r="C30" i="28" s="1"/>
  <c r="F17" i="29"/>
  <c r="E23" i="89"/>
  <c r="M23" i="89"/>
  <c r="E13" i="29"/>
  <c r="L23" i="89"/>
  <c r="E6" i="46"/>
  <c r="F6" i="46" s="1"/>
  <c r="L14" i="28"/>
  <c r="B29" i="40"/>
  <c r="A7" i="91"/>
  <c r="B12" i="27" s="1"/>
  <c r="B8" i="40"/>
  <c r="L70" i="27"/>
  <c r="V15" i="63"/>
  <c r="D20" i="50" s="1"/>
  <c r="G20" i="50" s="1"/>
  <c r="M81" i="27" s="1"/>
  <c r="C19" i="40" s="1"/>
  <c r="I70" i="27"/>
  <c r="R15" i="63"/>
  <c r="D18" i="50" s="1"/>
  <c r="G18" i="50" s="1"/>
  <c r="M86" i="27" s="1"/>
  <c r="O6" i="88" s="1"/>
  <c r="A7" i="46"/>
  <c r="D52" i="89"/>
  <c r="N79" i="27"/>
  <c r="B12" i="40" s="1"/>
  <c r="N52" i="89"/>
  <c r="H7" i="90"/>
  <c r="I7" i="90" s="1"/>
  <c r="L9" i="29"/>
  <c r="H7" i="86" s="1"/>
  <c r="I7" i="86" s="1"/>
  <c r="C28" i="40"/>
  <c r="U6" i="88"/>
  <c r="L26" i="28"/>
  <c r="J15" i="29"/>
  <c r="J16" i="29"/>
  <c r="F128" i="63"/>
  <c r="I12" i="29"/>
  <c r="O41" i="89"/>
  <c r="AT64" i="63"/>
  <c r="H120" i="63"/>
  <c r="K7" i="90"/>
  <c r="B28" i="40"/>
  <c r="J11" i="29"/>
  <c r="J52" i="89"/>
  <c r="F10" i="29"/>
  <c r="K12" i="29"/>
  <c r="J12" i="29" s="1"/>
  <c r="M117" i="63"/>
  <c r="K26" i="28"/>
  <c r="I27" i="28"/>
  <c r="D10" i="50"/>
  <c r="U6" i="87"/>
  <c r="J14" i="29"/>
  <c r="L120" i="63"/>
  <c r="K23" i="89"/>
  <c r="D24" i="50"/>
  <c r="H23" i="89"/>
  <c r="D23" i="89"/>
  <c r="O14" i="89"/>
  <c r="C52" i="89"/>
  <c r="C54" i="89" s="1"/>
  <c r="D53" i="89" s="1"/>
  <c r="K52" i="89"/>
  <c r="G52" i="89"/>
  <c r="O45" i="89"/>
  <c r="O44" i="89"/>
  <c r="O40" i="89"/>
  <c r="AT76" i="63"/>
  <c r="AT72" i="63"/>
  <c r="C23" i="89"/>
  <c r="C25" i="89" s="1"/>
  <c r="D24" i="89" s="1"/>
  <c r="I23" i="89"/>
  <c r="I16" i="29"/>
  <c r="AT65" i="63"/>
  <c r="C120" i="63"/>
  <c r="C6" i="50"/>
  <c r="C8" i="50" s="1"/>
  <c r="K15" i="63"/>
  <c r="I14" i="29"/>
  <c r="O9" i="89"/>
  <c r="O8" i="89"/>
  <c r="L52" i="89"/>
  <c r="H52" i="89"/>
  <c r="AT53" i="63"/>
  <c r="AT78" i="63"/>
  <c r="I11" i="29"/>
  <c r="I9" i="29"/>
  <c r="O36" i="89"/>
  <c r="AT77" i="63"/>
  <c r="AT61" i="63"/>
  <c r="AT49" i="63"/>
  <c r="J70" i="27"/>
  <c r="AT71" i="63"/>
  <c r="AT55" i="63"/>
  <c r="AT51" i="63"/>
  <c r="AT50" i="63"/>
  <c r="AT70" i="63"/>
  <c r="G128" i="63"/>
  <c r="H10" i="29"/>
  <c r="AT67" i="63"/>
  <c r="N23" i="89"/>
  <c r="G23" i="89"/>
  <c r="AT81" i="63"/>
  <c r="AT73" i="63"/>
  <c r="H128" i="63"/>
  <c r="I120" i="63"/>
  <c r="F52" i="89"/>
  <c r="AT69" i="63"/>
  <c r="AT57" i="63"/>
  <c r="AT82" i="63"/>
  <c r="AT74" i="63"/>
  <c r="AT66" i="63"/>
  <c r="AT62" i="63"/>
  <c r="AT58" i="63"/>
  <c r="AT54" i="63"/>
  <c r="K16" i="28"/>
  <c r="B19" i="40"/>
  <c r="N6" i="87"/>
  <c r="C15" i="50"/>
  <c r="D15" i="50"/>
  <c r="D16" i="50" s="1"/>
  <c r="S15" i="63"/>
  <c r="C19" i="50" s="1"/>
  <c r="F19" i="50" s="1"/>
  <c r="N80" i="27" s="1"/>
  <c r="T15" i="63"/>
  <c r="D19" i="50" s="1"/>
  <c r="G19" i="50" s="1"/>
  <c r="M80" i="27" s="1"/>
  <c r="M118" i="63"/>
  <c r="G25" i="28"/>
  <c r="D6" i="87"/>
  <c r="K9" i="28"/>
  <c r="N70" i="27"/>
  <c r="B7" i="40"/>
  <c r="J128" i="63"/>
  <c r="H13" i="29"/>
  <c r="H17" i="29" s="1"/>
  <c r="G15" i="29"/>
  <c r="I15" i="29" s="1"/>
  <c r="F6" i="50"/>
  <c r="O7" i="89"/>
  <c r="G10" i="29"/>
  <c r="D63" i="46"/>
  <c r="B22" i="89"/>
  <c r="E128" i="63"/>
  <c r="O16" i="89"/>
  <c r="O15" i="89"/>
  <c r="O13" i="89"/>
  <c r="O11" i="89"/>
  <c r="O10" i="89"/>
  <c r="F24" i="50"/>
  <c r="B54" i="40" s="1"/>
  <c r="AT83" i="63"/>
  <c r="B51" i="89"/>
  <c r="C11" i="50"/>
  <c r="C12" i="50" s="1"/>
  <c r="M15" i="63"/>
  <c r="C128" i="63"/>
  <c r="M125" i="63"/>
  <c r="H25" i="28"/>
  <c r="D6" i="50"/>
  <c r="H26" i="28"/>
  <c r="D128" i="63"/>
  <c r="G26" i="28"/>
  <c r="E52" i="89"/>
  <c r="O37" i="89"/>
  <c r="C14" i="50"/>
  <c r="O15" i="63"/>
  <c r="F7" i="55"/>
  <c r="M7" i="55" s="1"/>
  <c r="J7" i="55" s="1"/>
  <c r="AB15" i="63"/>
  <c r="F15" i="50"/>
  <c r="F16" i="50" s="1"/>
  <c r="M126" i="63"/>
  <c r="E62" i="61"/>
  <c r="O12" i="89"/>
  <c r="F23" i="89"/>
  <c r="O43" i="89"/>
  <c r="O42" i="89"/>
  <c r="O39" i="89"/>
  <c r="O38" i="89"/>
  <c r="M52" i="89"/>
  <c r="I52" i="89"/>
  <c r="AT63" i="63"/>
  <c r="AT60" i="63"/>
  <c r="AT79" i="63"/>
  <c r="AT75" i="63"/>
  <c r="AT52" i="63"/>
  <c r="AT56" i="63"/>
  <c r="AT80" i="63"/>
  <c r="AT68" i="63"/>
  <c r="AT84" i="63"/>
  <c r="AT59" i="63"/>
  <c r="E7" i="55"/>
  <c r="C23" i="40"/>
  <c r="L6" i="88"/>
  <c r="L21" i="28"/>
  <c r="L6" i="87"/>
  <c r="B23" i="40"/>
  <c r="K21" i="28"/>
  <c r="O6" i="87" l="1"/>
  <c r="B21" i="40"/>
  <c r="K20" i="28"/>
  <c r="F23" i="50"/>
  <c r="R6" i="87"/>
  <c r="C13" i="40"/>
  <c r="P6" i="88"/>
  <c r="K23" i="28"/>
  <c r="K28" i="28"/>
  <c r="K19" i="28"/>
  <c r="B16" i="40"/>
  <c r="B25" i="40"/>
  <c r="L19" i="28"/>
  <c r="K6" i="88"/>
  <c r="B9" i="40"/>
  <c r="E12" i="29"/>
  <c r="L18" i="28"/>
  <c r="M7" i="86"/>
  <c r="K7" i="86"/>
  <c r="J120" i="63"/>
  <c r="D31" i="28"/>
  <c r="C31" i="28"/>
  <c r="C29" i="40"/>
  <c r="V6" i="88"/>
  <c r="L27" i="28"/>
  <c r="L28" i="28" s="1"/>
  <c r="E16" i="29"/>
  <c r="D25" i="89"/>
  <c r="E24" i="89" s="1"/>
  <c r="E25" i="89" s="1"/>
  <c r="F24" i="89" s="1"/>
  <c r="F25" i="89" s="1"/>
  <c r="G24" i="89" s="1"/>
  <c r="G25" i="89" s="1"/>
  <c r="H24" i="89" s="1"/>
  <c r="H25" i="89" s="1"/>
  <c r="I24" i="89" s="1"/>
  <c r="I25" i="89" s="1"/>
  <c r="J24" i="89" s="1"/>
  <c r="J25" i="89" s="1"/>
  <c r="K24" i="89" s="1"/>
  <c r="K25" i="89" s="1"/>
  <c r="L24" i="89" s="1"/>
  <c r="L25" i="89" s="1"/>
  <c r="M24" i="89" s="1"/>
  <c r="M25" i="89" s="1"/>
  <c r="N24" i="89" s="1"/>
  <c r="N25" i="89" s="1"/>
  <c r="G6" i="46"/>
  <c r="F63" i="46"/>
  <c r="I6" i="46"/>
  <c r="J6" i="46" s="1"/>
  <c r="D54" i="89"/>
  <c r="E53" i="89" s="1"/>
  <c r="E54" i="89" s="1"/>
  <c r="F53" i="89" s="1"/>
  <c r="F54" i="89" s="1"/>
  <c r="G53" i="89" s="1"/>
  <c r="G54" i="89" s="1"/>
  <c r="H53" i="89" s="1"/>
  <c r="H54" i="89" s="1"/>
  <c r="I53" i="89" s="1"/>
  <c r="I54" i="89" s="1"/>
  <c r="J53" i="89" s="1"/>
  <c r="J54" i="89" s="1"/>
  <c r="K53" i="89" s="1"/>
  <c r="K54" i="89" s="1"/>
  <c r="L53" i="89" s="1"/>
  <c r="L54" i="89" s="1"/>
  <c r="M53" i="89" s="1"/>
  <c r="M54" i="89" s="1"/>
  <c r="N53" i="89" s="1"/>
  <c r="N54" i="89" s="1"/>
  <c r="G17" i="29"/>
  <c r="G18" i="29" s="1"/>
  <c r="E63" i="46"/>
  <c r="K18" i="28"/>
  <c r="L16" i="28"/>
  <c r="A8" i="91"/>
  <c r="B13" i="27" s="1"/>
  <c r="A8" i="46"/>
  <c r="N6" i="88"/>
  <c r="H6" i="87"/>
  <c r="L20" i="28"/>
  <c r="C21" i="40"/>
  <c r="E6" i="87"/>
  <c r="F6" i="87" s="1"/>
  <c r="K10" i="28"/>
  <c r="K11" i="28" s="1"/>
  <c r="F7" i="50"/>
  <c r="F8" i="50" s="1"/>
  <c r="F11" i="50"/>
  <c r="K14" i="28"/>
  <c r="B13" i="40"/>
  <c r="D8" i="50"/>
  <c r="L15" i="63"/>
  <c r="M119" i="63"/>
  <c r="M120" i="63" s="1"/>
  <c r="E14" i="29"/>
  <c r="K10" i="29"/>
  <c r="F18" i="29"/>
  <c r="F19" i="29" s="1"/>
  <c r="F30" i="28" s="1"/>
  <c r="F31" i="28" s="1"/>
  <c r="L7" i="90"/>
  <c r="B50" i="40"/>
  <c r="L12" i="29"/>
  <c r="C16" i="50"/>
  <c r="H18" i="29"/>
  <c r="H19" i="29" s="1"/>
  <c r="H30" i="28" s="1"/>
  <c r="E25" i="28"/>
  <c r="E120" i="63"/>
  <c r="E27" i="28"/>
  <c r="P15" i="63"/>
  <c r="I13" i="29"/>
  <c r="O52" i="89"/>
  <c r="H28" i="28"/>
  <c r="H29" i="28" s="1"/>
  <c r="J26" i="28"/>
  <c r="J28" i="28" s="1"/>
  <c r="F120" i="63"/>
  <c r="E9" i="29"/>
  <c r="E10" i="29" s="1"/>
  <c r="I25" i="28"/>
  <c r="B18" i="40"/>
  <c r="K15" i="28"/>
  <c r="M6" i="87"/>
  <c r="L7" i="55"/>
  <c r="G7" i="55"/>
  <c r="H7" i="55" s="1"/>
  <c r="E26" i="28"/>
  <c r="D120" i="63"/>
  <c r="F10" i="50"/>
  <c r="O23" i="89"/>
  <c r="E11" i="29"/>
  <c r="G120" i="63"/>
  <c r="D25" i="50"/>
  <c r="G24" i="50" s="1"/>
  <c r="C54" i="40" s="1"/>
  <c r="AC15" i="63"/>
  <c r="G28" i="28"/>
  <c r="G29" i="28" s="1"/>
  <c r="I26" i="28"/>
  <c r="I28" i="28" s="1"/>
  <c r="N15" i="63"/>
  <c r="D11" i="50"/>
  <c r="D12" i="50" s="1"/>
  <c r="I10" i="29"/>
  <c r="K120" i="63"/>
  <c r="E15" i="29"/>
  <c r="C18" i="40"/>
  <c r="L15" i="28"/>
  <c r="M6" i="88"/>
  <c r="M127" i="63"/>
  <c r="M128" i="63" s="1"/>
  <c r="A9" i="46" l="1"/>
  <c r="H31" i="28"/>
  <c r="G63" i="46"/>
  <c r="N82" i="27" s="1"/>
  <c r="N90" i="27" s="1"/>
  <c r="I63" i="46"/>
  <c r="I17" i="29"/>
  <c r="N73" i="27"/>
  <c r="G6" i="87" s="1"/>
  <c r="N76" i="27"/>
  <c r="B14" i="40" s="1"/>
  <c r="F12" i="50"/>
  <c r="A9" i="91"/>
  <c r="B14" i="27" s="1"/>
  <c r="L9" i="28"/>
  <c r="M70" i="27"/>
  <c r="C7" i="40"/>
  <c r="D6" i="88"/>
  <c r="C50" i="40"/>
  <c r="L7" i="86"/>
  <c r="L10" i="29"/>
  <c r="C45" i="40" s="1"/>
  <c r="B45" i="40"/>
  <c r="B55" i="40" s="1"/>
  <c r="E28" i="28"/>
  <c r="E29" i="28" s="1"/>
  <c r="E17" i="29"/>
  <c r="E18" i="29" s="1"/>
  <c r="E19" i="29" s="1"/>
  <c r="E30" i="28" s="1"/>
  <c r="I18" i="29"/>
  <c r="G19" i="29"/>
  <c r="I7" i="55"/>
  <c r="K7" i="55" s="1"/>
  <c r="N7" i="55"/>
  <c r="K13" i="29" s="1"/>
  <c r="I29" i="28"/>
  <c r="K12" i="28" l="1"/>
  <c r="J6" i="87"/>
  <c r="C55" i="40"/>
  <c r="B22" i="40"/>
  <c r="K17" i="28"/>
  <c r="J63" i="46"/>
  <c r="K6" i="46"/>
  <c r="B11" i="40"/>
  <c r="A10" i="46"/>
  <c r="K13" i="28"/>
  <c r="I6" i="87"/>
  <c r="N91" i="27"/>
  <c r="N94" i="27" s="1"/>
  <c r="A10" i="91"/>
  <c r="B15" i="27" s="1"/>
  <c r="G6" i="50"/>
  <c r="G10" i="50"/>
  <c r="G11" i="50"/>
  <c r="G7" i="50"/>
  <c r="E6" i="88"/>
  <c r="F6" i="88" s="1"/>
  <c r="C8" i="40"/>
  <c r="C9" i="40" s="1"/>
  <c r="L10" i="28"/>
  <c r="L11" i="28" s="1"/>
  <c r="E31" i="28"/>
  <c r="J13" i="29"/>
  <c r="J17" i="29" s="1"/>
  <c r="J18" i="29" s="1"/>
  <c r="J19" i="29" s="1"/>
  <c r="J30" i="28" s="1"/>
  <c r="J7" i="90"/>
  <c r="P7" i="90" s="1"/>
  <c r="L13" i="29"/>
  <c r="J7" i="86" s="1"/>
  <c r="P7" i="86" s="1"/>
  <c r="K17" i="29"/>
  <c r="I19" i="29"/>
  <c r="I30" i="28" s="1"/>
  <c r="I31" i="28" s="1"/>
  <c r="G30" i="28"/>
  <c r="G31" i="28" s="1"/>
  <c r="S6" i="87" l="1"/>
  <c r="T6" i="87" s="1"/>
  <c r="W6" i="87" s="1"/>
  <c r="B26" i="40"/>
  <c r="B27" i="40" s="1"/>
  <c r="B30" i="40" s="1"/>
  <c r="B56" i="40" s="1"/>
  <c r="B57" i="40" s="1"/>
  <c r="K24" i="28"/>
  <c r="K25" i="28" s="1"/>
  <c r="J25" i="28" s="1"/>
  <c r="J29" i="28" s="1"/>
  <c r="J31" i="28" s="1"/>
  <c r="K63" i="46"/>
  <c r="M82" i="27" s="1"/>
  <c r="A11" i="91"/>
  <c r="B16" i="27" s="1"/>
  <c r="G8" i="30"/>
  <c r="G12" i="50"/>
  <c r="M76" i="27"/>
  <c r="I6" i="88" s="1"/>
  <c r="A11" i="46"/>
  <c r="G8" i="50"/>
  <c r="M73" i="27"/>
  <c r="L17" i="29"/>
  <c r="K18" i="29"/>
  <c r="F8" i="30" l="1"/>
  <c r="H8" i="30"/>
  <c r="K29" i="28"/>
  <c r="M90" i="27"/>
  <c r="M91" i="27" s="1"/>
  <c r="L17" i="28"/>
  <c r="C22" i="40"/>
  <c r="J6" i="88"/>
  <c r="A12" i="91"/>
  <c r="B17" i="27" s="1"/>
  <c r="A12" i="46"/>
  <c r="L13" i="28"/>
  <c r="C14" i="40"/>
  <c r="G6" i="88"/>
  <c r="L12" i="28"/>
  <c r="C11" i="40"/>
  <c r="L18" i="29"/>
  <c r="K19" i="29"/>
  <c r="S6" i="88" l="1"/>
  <c r="T6" i="88" s="1"/>
  <c r="W6" i="88" s="1"/>
  <c r="M94" i="27"/>
  <c r="I8" i="30"/>
  <c r="A13" i="46"/>
  <c r="A13" i="91"/>
  <c r="B18" i="27" s="1"/>
  <c r="L24" i="28"/>
  <c r="L25" i="28" s="1"/>
  <c r="L29" i="28" s="1"/>
  <c r="C26" i="40"/>
  <c r="C27" i="40" s="1"/>
  <c r="C30" i="40" s="1"/>
  <c r="C56" i="40" s="1"/>
  <c r="C57" i="40" s="1"/>
  <c r="L19" i="29"/>
  <c r="L30" i="28" s="1"/>
  <c r="K30" i="28"/>
  <c r="K31" i="28" s="1"/>
  <c r="A14" i="91" l="1"/>
  <c r="B19" i="27" s="1"/>
  <c r="A14" i="46"/>
  <c r="L31" i="28"/>
  <c r="A15" i="91" l="1"/>
  <c r="B20" i="27" s="1"/>
  <c r="A15" i="46"/>
  <c r="A16" i="91" l="1"/>
  <c r="B21" i="27" s="1"/>
  <c r="A16" i="46"/>
  <c r="A17" i="46" l="1"/>
  <c r="A17" i="91"/>
  <c r="B22" i="27" s="1"/>
  <c r="A18" i="91" l="1"/>
  <c r="A18" i="46"/>
  <c r="A19" i="91" l="1"/>
  <c r="B24" i="27" s="1"/>
  <c r="B23" i="27"/>
  <c r="A19" i="46"/>
  <c r="A20" i="46" l="1"/>
  <c r="A20" i="91"/>
  <c r="B25" i="27" s="1"/>
  <c r="A21" i="46" l="1"/>
  <c r="A21" i="91"/>
  <c r="B26" i="27" s="1"/>
  <c r="A22" i="46" l="1"/>
  <c r="A22" i="91"/>
  <c r="B27" i="27" s="1"/>
  <c r="A23" i="91" l="1"/>
  <c r="B28" i="27" s="1"/>
  <c r="A23" i="46"/>
  <c r="A24" i="91"/>
  <c r="B29" i="27" s="1"/>
  <c r="A24" i="46" l="1"/>
  <c r="A25" i="46"/>
  <c r="A25" i="91"/>
  <c r="B30" i="27" s="1"/>
  <c r="A26" i="91" l="1"/>
  <c r="B31" i="27" s="1"/>
  <c r="A26" i="46"/>
  <c r="A27" i="91" l="1"/>
  <c r="B32" i="27" s="1"/>
  <c r="A27" i="46"/>
  <c r="A28" i="46" l="1"/>
  <c r="A28" i="91"/>
  <c r="B33" i="27" s="1"/>
  <c r="A29" i="46" l="1"/>
  <c r="A29" i="91"/>
  <c r="B34" i="27" s="1"/>
  <c r="A30" i="91" l="1"/>
  <c r="B35" i="27" s="1"/>
  <c r="A30" i="46"/>
  <c r="A31" i="46" l="1"/>
  <c r="A31" i="91"/>
  <c r="B36" i="27" s="1"/>
  <c r="A32" i="91" l="1"/>
  <c r="B37" i="27" s="1"/>
  <c r="A32" i="46"/>
  <c r="A33" i="46" l="1"/>
  <c r="A33" i="91"/>
  <c r="B38" i="27" s="1"/>
  <c r="A34" i="91" l="1"/>
  <c r="B39" i="27" s="1"/>
  <c r="A34" i="46"/>
  <c r="A35" i="91" l="1"/>
  <c r="B40" i="27" s="1"/>
  <c r="A35" i="46"/>
  <c r="A36" i="46" l="1"/>
  <c r="A36" i="91"/>
  <c r="B41" i="27" s="1"/>
  <c r="A37" i="91" l="1"/>
  <c r="B42" i="27" s="1"/>
  <c r="A37" i="46"/>
  <c r="A38" i="91" l="1"/>
  <c r="B43" i="27" s="1"/>
  <c r="A38" i="46"/>
  <c r="A39" i="91" l="1"/>
  <c r="B44" i="27" s="1"/>
  <c r="A39" i="46"/>
  <c r="A40" i="46" l="1"/>
  <c r="A40" i="91"/>
  <c r="B45" i="27" s="1"/>
  <c r="A41" i="91" l="1"/>
  <c r="B46" i="27" s="1"/>
  <c r="A41" i="46"/>
  <c r="A42" i="91" l="1"/>
  <c r="B47" i="27" s="1"/>
  <c r="A42" i="46"/>
  <c r="A43" i="91" l="1"/>
  <c r="B48" i="27" s="1"/>
  <c r="A43" i="46"/>
  <c r="A44" i="91" l="1"/>
  <c r="A44" i="46"/>
  <c r="B49" i="27" l="1"/>
  <c r="A45" i="91"/>
  <c r="A45" i="46"/>
  <c r="B50" i="27" l="1"/>
  <c r="A46" i="91"/>
  <c r="A46" i="46"/>
  <c r="B51" i="27" l="1"/>
  <c r="A47" i="91"/>
  <c r="A47" i="46"/>
  <c r="B52" i="27" l="1"/>
  <c r="A48" i="91"/>
  <c r="A48" i="46"/>
  <c r="B53" i="27" l="1"/>
  <c r="A49" i="91"/>
  <c r="A49" i="46"/>
  <c r="B54" i="27" l="1"/>
  <c r="A50" i="91"/>
  <c r="A50" i="46"/>
  <c r="B55" i="27" l="1"/>
  <c r="A51" i="91"/>
  <c r="A51" i="46"/>
  <c r="B56" i="27" l="1"/>
  <c r="A52" i="91"/>
  <c r="A52" i="46"/>
  <c r="B57" i="27" l="1"/>
  <c r="A53" i="91"/>
  <c r="A53" i="46"/>
  <c r="B58" i="27" l="1"/>
  <c r="A54" i="91"/>
  <c r="A54" i="46"/>
  <c r="B59" i="27" l="1"/>
  <c r="A55" i="91"/>
  <c r="A55" i="46"/>
  <c r="B60" i="27" l="1"/>
  <c r="A56" i="91"/>
  <c r="A56" i="46"/>
  <c r="B61" i="27" l="1"/>
  <c r="A57" i="91"/>
  <c r="A57" i="46"/>
  <c r="B62" i="27" l="1"/>
  <c r="A58" i="91"/>
  <c r="A58" i="46"/>
  <c r="B63" i="27" l="1"/>
  <c r="A59" i="91"/>
  <c r="A59" i="46"/>
  <c r="B64" i="27" l="1"/>
  <c r="A60" i="91"/>
  <c r="A60" i="46"/>
  <c r="B65" i="27" l="1"/>
  <c r="A61" i="91"/>
  <c r="A61" i="46"/>
  <c r="B66" i="27" l="1"/>
  <c r="A62" i="46"/>
</calcChain>
</file>

<file path=xl/sharedStrings.xml><?xml version="1.0" encoding="utf-8"?>
<sst xmlns="http://schemas.openxmlformats.org/spreadsheetml/2006/main" count="1333" uniqueCount="574">
  <si>
    <t>Ø-la-</t>
  </si>
  <si>
    <t>ys[kk 'kh"kZd</t>
  </si>
  <si>
    <t>okLrfod O;; vkadMs</t>
  </si>
  <si>
    <t>dkye 7 o 8 dk ;ksx</t>
  </si>
  <si>
    <t>osru</t>
  </si>
  <si>
    <t>vf/kdkjh</t>
  </si>
  <si>
    <t>deZpkjh</t>
  </si>
  <si>
    <t>;ksx %&amp;</t>
  </si>
  <si>
    <t>egaxkbZ HkRrk</t>
  </si>
  <si>
    <t>edku fdjk;k</t>
  </si>
  <si>
    <t>jksdfM;k HkRrk</t>
  </si>
  <si>
    <t>lefiZr osru</t>
  </si>
  <si>
    <t>fLFkjhdj.k ,fj;j</t>
  </si>
  <si>
    <t>cksul</t>
  </si>
  <si>
    <t>;k=k HkRrk</t>
  </si>
  <si>
    <t>fpfdRlk HkRrk</t>
  </si>
  <si>
    <t>th-,- 4 dk ;ksx</t>
  </si>
  <si>
    <t>th-,- 2 dk ;ksx</t>
  </si>
  <si>
    <t>th-,-4 dk egk;ksx</t>
  </si>
  <si>
    <t>dk;kZy; O;;</t>
  </si>
  <si>
    <t>vU;</t>
  </si>
  <si>
    <t>iqLrdky;</t>
  </si>
  <si>
    <t>ofnZ;ka</t>
  </si>
  <si>
    <t>loZ ;ksx %&amp;</t>
  </si>
  <si>
    <t>uke</t>
  </si>
  <si>
    <t>in</t>
  </si>
  <si>
    <t>o`f} tks bl vof/k esa gksxh</t>
  </si>
  <si>
    <t>laosru</t>
  </si>
  <si>
    <t>in uke</t>
  </si>
  <si>
    <t>in dk uke</t>
  </si>
  <si>
    <t xml:space="preserve"> 'kq} laosru ;ksx</t>
  </si>
  <si>
    <t>egaxkbZ HkRrk ,fj;j</t>
  </si>
  <si>
    <t>;ksx</t>
  </si>
  <si>
    <t>fo|ky; dk uke</t>
  </si>
  <si>
    <t>uke dkfeZd</t>
  </si>
  <si>
    <t>lsokfuo`fr frfFk</t>
  </si>
  <si>
    <t>mi en</t>
  </si>
  <si>
    <t>ekgokj O;; fooj.k</t>
  </si>
  <si>
    <t>bl ekg dk ;ksx</t>
  </si>
  <si>
    <t>xr ekg rd dk ;ksx</t>
  </si>
  <si>
    <t>dqy ;ksx</t>
  </si>
  <si>
    <t>vkoafVr ctV</t>
  </si>
  <si>
    <t>Ø-l-a</t>
  </si>
  <si>
    <t>izi= 1</t>
  </si>
  <si>
    <t xml:space="preserve">¼v½ fu;fer Lohd`r inksa dk fooj.k </t>
  </si>
  <si>
    <t xml:space="preserve">izi= &amp;1 v </t>
  </si>
  <si>
    <t>fnukWd ftlls in fjDr gSa</t>
  </si>
  <si>
    <t>1 tuojh 2004 ls iwoZ fu;qDr</t>
  </si>
  <si>
    <t>1 tuojh 2004 ds Ik'pkr~  fu;qDr</t>
  </si>
  <si>
    <t>¼ctV vuqeku vf/kdkjh;ksa }kjk foHkkxk/;{k dks izLrqr djus gsrq½</t>
  </si>
  <si>
    <t>ys[ks dk 'kh"kZ</t>
  </si>
  <si>
    <t xml:space="preserve">dze la[;k </t>
  </si>
  <si>
    <t xml:space="preserve">thih,Q uEcj@,u-ih-,l-uEcj </t>
  </si>
  <si>
    <t>in dk Lohd`r osru</t>
  </si>
  <si>
    <t>igyh ekpZ ls vfUre Qjojh ds fy;s fu/kkZfjr jde</t>
  </si>
  <si>
    <t>vkxkeh o"kZ ds fy;s jde ¼dkye 9 vkSj 11 dk ;ksx½</t>
  </si>
  <si>
    <t>pkyw o"kZ ds fy;s la'kksf/kr vuqeku</t>
  </si>
  <si>
    <t>is&amp;cSasM</t>
  </si>
  <si>
    <t>frfFk o`f}</t>
  </si>
  <si>
    <t>jde o`f}</t>
  </si>
  <si>
    <t>ys[kk 'kh"kZd ¼foaLr`r 'kh"kZ½</t>
  </si>
  <si>
    <t>izi= 8 ¼iqjkuk th, 01½</t>
  </si>
  <si>
    <t>O;; ds foLr`r vuqeku ¼e; laosru foLr`r 'kh"kZ lfgr½</t>
  </si>
  <si>
    <t xml:space="preserve">foHkkx dk uke %&amp; </t>
  </si>
  <si>
    <t>dk;kZy; dk uke %&amp;                                                              foHkkx dk uke %&amp; ek/;fed f'k{kk foHkkx</t>
  </si>
  <si>
    <t>okLrfod O;; vkadMs          ¼xr rhu iwoZ o"kkZs ds½</t>
  </si>
  <si>
    <t>vxLr ls ekpZ rd ¼xr o"kZ½</t>
  </si>
  <si>
    <t>vizsy ls tqykbZ rd ¼pkyw o"kZ½</t>
  </si>
  <si>
    <t>la'kksf/kr vuqeku ¼pkyw Ok"kZ½  ¼8$10½</t>
  </si>
  <si>
    <t>vk; O;; vuqeku ckcr~ ¼vkxkeh o"kZ½</t>
  </si>
  <si>
    <t>vxLr ls ekpZ rd dk lEHkkfor O;;    ¼pkyw o"kZ½</t>
  </si>
  <si>
    <t>foRrh; o"kZ----------------- ¼1 vizsy ls 31 ekpZ rd½</t>
  </si>
  <si>
    <t xml:space="preserve">fuf'pr O;;ksa ds foLr`r vuqeku vFkkZr vf/kdkjh;ksa o deZpkfj;ksa ds osru vuqeku o"kZ ¼viszy ls ekpZ rd½ </t>
  </si>
  <si>
    <t>foRrh; o"kZ------------------------- ¼1 vizsy ls 31 ekpZ rd½</t>
  </si>
  <si>
    <t>izi= &amp; 09 ¼iqjkuk th, 02½</t>
  </si>
  <si>
    <t>izi= &amp; 09 ¼iqjkuk th, 04½</t>
  </si>
  <si>
    <r>
      <t xml:space="preserve">ys[kk en </t>
    </r>
    <r>
      <rPr>
        <sz val="8"/>
        <rFont val="Kruti Dev 010"/>
      </rPr>
      <t>¼izR;sd ys[kk en dk vYkx vyx Hkjsa½</t>
    </r>
  </si>
  <si>
    <t>;ksXk dkWye ¼5$6½</t>
  </si>
  <si>
    <t>;ksXk dkWye ¼4&amp;7½</t>
  </si>
  <si>
    <t>vkfQl vkbZMh</t>
  </si>
  <si>
    <t xml:space="preserve">izi=  </t>
  </si>
  <si>
    <t>izi= 1 c</t>
  </si>
  <si>
    <t>la[;k</t>
  </si>
  <si>
    <t>fVIi.kh</t>
  </si>
  <si>
    <t>^^izekf.kr fd;ktkrk gSa fd mi;ZwDr lwpuk dh Lohd`fr;ksa ds lanHkZ esa O;fDrxr rkSj ij esjs }kjk tkWp iMrky dj yh xbZ gSa vkSj bls lgh ik;k x; gSa^^</t>
  </si>
  <si>
    <t>dk;kZy; dk uke</t>
  </si>
  <si>
    <t xml:space="preserve">01 dk laosru dh x.kuk @ekax izi= </t>
  </si>
  <si>
    <t xml:space="preserve"> ctV en</t>
  </si>
  <si>
    <t>dk;kZy; dk uke %&amp;</t>
  </si>
  <si>
    <t>foHkkx dk uke %&amp; ek/;fed f'k{kk</t>
  </si>
  <si>
    <t>ctV ¼en iw.kZ fooj.k fy[kass½</t>
  </si>
  <si>
    <t>iz;ksx 'kkyk</t>
  </si>
  <si>
    <t>fooj.k</t>
  </si>
  <si>
    <t xml:space="preserve">  01&amp; laosru</t>
  </si>
  <si>
    <t xml:space="preserve">  d&amp; osru jktif=r</t>
  </si>
  <si>
    <t xml:space="preserve">  [k&amp; osru vjktif=r</t>
  </si>
  <si>
    <t xml:space="preserve">  02&amp; HkRrs ,oa ekuns;</t>
  </si>
  <si>
    <t xml:space="preserve">  02&amp; egaxkbZ HkRrk ,fj;j</t>
  </si>
  <si>
    <t xml:space="preserve">  03&amp; fLFkjhdj.k @p0osreku ,fj;j</t>
  </si>
  <si>
    <t xml:space="preserve">  04&amp; edku fdjk;k HkRrk</t>
  </si>
  <si>
    <t xml:space="preserve">  05&amp; 'kgjh HkRrk</t>
  </si>
  <si>
    <t xml:space="preserve">  06&amp; cksul</t>
  </si>
  <si>
    <t xml:space="preserve">  07&amp;iz/kkukpk;Z HkRrk</t>
  </si>
  <si>
    <t xml:space="preserve">  08&amp; jksdfM;k HkRrk</t>
  </si>
  <si>
    <t xml:space="preserve">  09&amp; /kqykbZ HkRrk</t>
  </si>
  <si>
    <t xml:space="preserve">  10&amp; lkbZfdy HkRrk</t>
  </si>
  <si>
    <t xml:space="preserve">  11&amp; fodykax HkRrk</t>
  </si>
  <si>
    <t xml:space="preserve">  12&amp; lefiZr osru</t>
  </si>
  <si>
    <t xml:space="preserve">  ;ksx HkRrs ,oa ekuns; kk</t>
  </si>
  <si>
    <t xml:space="preserve">  ;ksx laosru ¿ k o kk À</t>
  </si>
  <si>
    <t xml:space="preserve"> 04  ;k=k O;;</t>
  </si>
  <si>
    <t xml:space="preserve"> 05  fpfdRlk O;;</t>
  </si>
  <si>
    <t>05&amp; dk;kZy; O;;</t>
  </si>
  <si>
    <t>06&amp; fdjk;k jsV dj vkSj jk;YVh</t>
  </si>
  <si>
    <t>20&amp; dk;kZdyki laca/kh okguksa dk la/kkj.k</t>
  </si>
  <si>
    <t>28&amp; fofo/k O;;</t>
  </si>
  <si>
    <t>31&amp; iqLrdky; ,oa i= if=dkvksa ij O;;</t>
  </si>
  <si>
    <t>33&amp; iz;ksx'kkyk</t>
  </si>
  <si>
    <t>38&amp; ys[ku lkexzh</t>
  </si>
  <si>
    <t>39&amp; eqnz.k O;;</t>
  </si>
  <si>
    <t>57&amp; foHkkxksa dh fof'k"V lsokvksa ij O;;</t>
  </si>
  <si>
    <t>;ksx th0,0 1¿ izi= 08 À</t>
  </si>
  <si>
    <t>egk ;ksx</t>
  </si>
  <si>
    <t>deZpkjh dk uke</t>
  </si>
  <si>
    <t>Lohd`r inksa dk fooj.k</t>
  </si>
  <si>
    <t>uke deZpkjh</t>
  </si>
  <si>
    <t>ega- HkRRkk</t>
  </si>
  <si>
    <t xml:space="preserve">;ksx </t>
  </si>
  <si>
    <t>ega HkRRkk</t>
  </si>
  <si>
    <t>fu;qfDr frfFk</t>
  </si>
  <si>
    <t>fQDl osru</t>
  </si>
  <si>
    <t>egaxkbZ HkRrk dk fooj.k</t>
  </si>
  <si>
    <t>Øe la[;k</t>
  </si>
  <si>
    <t>osru Lrj ,oa ikfjHkkf"kr osru</t>
  </si>
  <si>
    <t>deZpkjh la[;k</t>
  </si>
  <si>
    <t>nj</t>
  </si>
  <si>
    <t>jktif=r</t>
  </si>
  <si>
    <t>vjktif=r</t>
  </si>
  <si>
    <t>edku fdjk;k HkRrk dk fooj.k</t>
  </si>
  <si>
    <t>egaxkbZ  HkRrk ,fj;j dk fooj.k</t>
  </si>
  <si>
    <t>vU; HkRrksa  dk fooj.k</t>
  </si>
  <si>
    <t>fodykax HkRrk</t>
  </si>
  <si>
    <t>osru fLFkjhdj.k ,fj;j</t>
  </si>
  <si>
    <t xml:space="preserve">  ;ksx osru ¿d ls [k rdÀ k</t>
  </si>
  <si>
    <t xml:space="preserve"> loZ ;ksx izi= 8 ¼th0 ,0 01½</t>
  </si>
  <si>
    <t>ctV en %&amp;</t>
  </si>
  <si>
    <t>onhZ ctV</t>
  </si>
  <si>
    <t>vkbZ Mh ua-</t>
  </si>
  <si>
    <t>lgk;d deZpkfj;ksa ds Lohd`r in</t>
  </si>
  <si>
    <t>dk;Zjr lgk;d deZpkjh</t>
  </si>
  <si>
    <t>fjDr in</t>
  </si>
  <si>
    <t>iq:"k</t>
  </si>
  <si>
    <t>efgyk</t>
  </si>
  <si>
    <t xml:space="preserve">ys[kk en %&amp; </t>
  </si>
  <si>
    <t>ega0 HkRkk ,fj;j</t>
  </si>
  <si>
    <t xml:space="preserve"> 'kq} lsoaru ;ksx</t>
  </si>
  <si>
    <t>;k=kk HkRrk</t>
  </si>
  <si>
    <t>egk ;ksx izi= 8 ¼th0,0 01½</t>
  </si>
  <si>
    <t>fu;fer@lafonk</t>
  </si>
  <si>
    <t>orZeku ewy osru</t>
  </si>
  <si>
    <t>tUe frfFk</t>
  </si>
  <si>
    <t>fu;fer fu;qfDr dk fnukad</t>
  </si>
  <si>
    <t>uke in</t>
  </si>
  <si>
    <t>Lohd`r in</t>
  </si>
  <si>
    <t>dk;Zjr</t>
  </si>
  <si>
    <t>dk;Zjr dkfeZdksa dk fooj.k</t>
  </si>
  <si>
    <t>iwoZ</t>
  </si>
  <si>
    <t>i'pkr~</t>
  </si>
  <si>
    <t>fQDl osru ij fu;qDr dkfeZdksa dk osru</t>
  </si>
  <si>
    <t>fo|kFkhZ fe= ekuns;</t>
  </si>
  <si>
    <t>fu;fer</t>
  </si>
  <si>
    <t>ys[ks dk 'kh"kZ@nh/kZ'kh"kZ@y/kq 'kh"kZ@mi'kh"kZ</t>
  </si>
  <si>
    <t>ys[ks dk 'kh"kZ@nh/kZ'kh"kZ@y/kq 'kh"kZ@mi'kh"kZ-</t>
  </si>
  <si>
    <t>fof'k"V lsokvksa ij O;;</t>
  </si>
  <si>
    <t>;ksx vkoafVr ctV</t>
  </si>
  <si>
    <t>fu;r dkfeZdksa dk ekuns;</t>
  </si>
  <si>
    <t>fu;r ekuns;</t>
  </si>
  <si>
    <t>iq:"k nj 1650</t>
  </si>
  <si>
    <t>efgyk nj 1950</t>
  </si>
  <si>
    <t xml:space="preserve">OFFICE UID </t>
  </si>
  <si>
    <t xml:space="preserve">Lohd`r fjDr inks ds fo:) foHkkx es dk;Zjr vU; dkfeZdksa dk fooj.k </t>
  </si>
  <si>
    <t>dz-l-</t>
  </si>
  <si>
    <t>fjDr inksa dh la[;k</t>
  </si>
  <si>
    <t>rnFkZ vLFkk;h fu;qfDr ¼la[;k½</t>
  </si>
  <si>
    <t>vkSlr izfrO;fDr izfrekg O;;¼:i;ksa esa</t>
  </si>
  <si>
    <t>iquZfu;qfDr la[;k</t>
  </si>
  <si>
    <t>,tsUlh ds ek/;e ls ¼la[;k½</t>
  </si>
  <si>
    <t>vkSlr izfrO;fDr izfrekg O;;¼:i;ksa e</t>
  </si>
  <si>
    <t>izR;{k lafonk ¼la[;k½</t>
  </si>
  <si>
    <t>dkfeZd foHkkx ds ifji= ds vuqlkj la[;k</t>
  </si>
  <si>
    <t>vU; la[;k</t>
  </si>
  <si>
    <t xml:space="preserve">izi= &amp; 1 l </t>
  </si>
  <si>
    <t>foHkkx es dk;Zjr vU; dkfeZdksa dk fooj.k &amp;Lohd`r inks ds vfrfjDr</t>
  </si>
  <si>
    <t>;k=k ,oa fpfdRlk ds cdk;k nkoksa dh lwpuk</t>
  </si>
  <si>
    <t>Ø-l-</t>
  </si>
  <si>
    <t>vkfQl vkbZ Mh</t>
  </si>
  <si>
    <t>fo|ky;@dk;kZy; dk uke</t>
  </si>
  <si>
    <t>fpfdRlk</t>
  </si>
  <si>
    <t>;k=k</t>
  </si>
  <si>
    <t>GRAND TOTAL</t>
  </si>
  <si>
    <t xml:space="preserve"> </t>
  </si>
  <si>
    <t>dqy dk;Zjr</t>
  </si>
  <si>
    <t>deZpkjh vkbZ Mh ua-</t>
  </si>
  <si>
    <t>thih,Q @ izku ua-</t>
  </si>
  <si>
    <t>dqy fjDr in</t>
  </si>
  <si>
    <t>en dk uke</t>
  </si>
  <si>
    <t>vo'ks"k ctV jkf'k</t>
  </si>
  <si>
    <t>OFFICE ID</t>
  </si>
  <si>
    <t>fo|ky; dh eksgj</t>
  </si>
  <si>
    <t xml:space="preserve">ys[ks dk 'kh"kZ  </t>
  </si>
  <si>
    <t>orZeku Lohd`r inksa dh la[;k</t>
  </si>
  <si>
    <t xml:space="preserve">fu;fer dk;Zjr deZpkjh </t>
  </si>
  <si>
    <r>
      <t xml:space="preserve">fjDr inksa dh la[;k </t>
    </r>
    <r>
      <rPr>
        <sz val="11"/>
        <rFont val="Calibri"/>
        <family val="2"/>
      </rPr>
      <t>{6-(7+8)}</t>
    </r>
  </si>
  <si>
    <t>fu;fer @ dk;Z&amp;izHkkfjr Lohd`r inksa dk fooj.k</t>
  </si>
  <si>
    <t>okf"kZd foRrh; Hkkj ¼:i;s lgL= esa½</t>
  </si>
  <si>
    <t>ctV en%&amp;</t>
  </si>
  <si>
    <t>Office ID</t>
  </si>
  <si>
    <t>in dk is cS.M</t>
  </si>
  <si>
    <t>ega- HkRrk ds gdnkj dkfeZdksa dh la-</t>
  </si>
  <si>
    <t>edku fdjk;k ds gdnkj dkfeZdksa dh la-</t>
  </si>
  <si>
    <t>ega- HkRrk ,fj;j ds gdnkj dkfeZdksa dh la-</t>
  </si>
  <si>
    <t>vU; HkRrksa ds gdnkj dkfeZdksa dh la[;k</t>
  </si>
  <si>
    <t>jksdfM+;k HkRrk</t>
  </si>
  <si>
    <t xml:space="preserve"> /kqykbZ HkRRkk</t>
  </si>
  <si>
    <t>onhZ HkRrk</t>
  </si>
  <si>
    <t xml:space="preserve">fu;fer dk;Zjr dkfeZdks dk la[;kRed fooj.k </t>
  </si>
  <si>
    <t>onhZ HkRrk     iq:"k</t>
  </si>
  <si>
    <t xml:space="preserve">            efgyk</t>
  </si>
  <si>
    <t>oxZ</t>
  </si>
  <si>
    <t>PRINCIPAL</t>
  </si>
  <si>
    <t>LECTURER</t>
  </si>
  <si>
    <t>HEADMASTER</t>
  </si>
  <si>
    <t>PET Gr. I</t>
  </si>
  <si>
    <t>AOS</t>
  </si>
  <si>
    <t>SEN. TEACHER</t>
  </si>
  <si>
    <t>PET Gr. II</t>
  </si>
  <si>
    <t>LIBRARIAN Gr. II</t>
  </si>
  <si>
    <t>LAB ASST. Gr. II</t>
  </si>
  <si>
    <t>CLERCK Gr. I</t>
  </si>
  <si>
    <t>PET Gr. III</t>
  </si>
  <si>
    <t>TEACHER</t>
  </si>
  <si>
    <t>LIBRARIAN Gr. III</t>
  </si>
  <si>
    <t>LAB ASST. Gr. III</t>
  </si>
  <si>
    <t>CLERCK Gr. II</t>
  </si>
  <si>
    <t>FILD MAN</t>
  </si>
  <si>
    <t>LAB BOY</t>
  </si>
  <si>
    <t>JAMADAR</t>
  </si>
  <si>
    <t>PEON</t>
  </si>
  <si>
    <t>;g lhV izksVsDV dh gqbZ gS fdlh Hkh izdkj dk ifjorZu ugha djuk gSA ist lsVi fd;k gqvk gSA dsoy fizaV gh fudkyuk gSA</t>
  </si>
  <si>
    <t xml:space="preserve">bl lhV esa vafre Ø-l-a dkWye ch ds ckn dh jks tks [kkyh gS dks gkbM djrs gq, fizaV fudkyuk gSA vkSj fdlh Hkh izdkj dk ifjorZu ugha djuk gSA </t>
  </si>
  <si>
    <t xml:space="preserve">bl lhV esa [kkyh jks dks gkbM djrs gq, fizaV fudkyuk gSA vkSj fdlh Hkh izdkj dk ifjorZu ugha djuk gSA </t>
  </si>
  <si>
    <t xml:space="preserve">bl lhV esa dyj okys dkWye dh iwfrZ djrs gq, fizaV fudkyuk gSA vkSj fdlh Hkh izdkj dk ifjorZu ugha djuk gSA </t>
  </si>
  <si>
    <t>izi= 8 dk vuq- 02</t>
  </si>
  <si>
    <t>vU; ,fj;j</t>
  </si>
  <si>
    <t>deZpkj vkbZ Mh la-</t>
  </si>
  <si>
    <t>vU; @ lafonk ij fu;qqDr dkfeZdksa dk ekuns;</t>
  </si>
  <si>
    <t>fQDl osru ij fu;qDr dkfeZd ftudk LFkkukUrj.k gks x;k gks ;k osru fu;ferhdj.k gks x;k gks vkSj izFke pkj ekg esa jkf'k vkgfjr dh xbZ gks rks vkgfjr jkf'k</t>
  </si>
  <si>
    <t xml:space="preserve">dk;ZeqfDr dk fnukad </t>
  </si>
  <si>
    <t>onhZ ¼37½</t>
  </si>
  <si>
    <t>laosru ¼01½</t>
  </si>
  <si>
    <t>;k=k O;; ¼03½</t>
  </si>
  <si>
    <t>fpfdRlk O;; ¼04½</t>
  </si>
  <si>
    <t>dk;kZy; O;; ¼05½</t>
  </si>
  <si>
    <t>iqLrdky; ¼31½</t>
  </si>
  <si>
    <t>iz;ksx'kkyk ¼33½</t>
  </si>
  <si>
    <t>fo-lsok O;; ¼57½</t>
  </si>
  <si>
    <t>vU;  ¼½</t>
  </si>
  <si>
    <t>fo- lsok O;; ¼57½</t>
  </si>
  <si>
    <t>o`f};k ¼37½</t>
  </si>
  <si>
    <t>vU; ¼½</t>
  </si>
  <si>
    <t>STATE FUND / CA</t>
  </si>
  <si>
    <t>2019-20</t>
  </si>
  <si>
    <t>ysoy la[;k</t>
  </si>
  <si>
    <t>ysoy la-</t>
  </si>
  <si>
    <t>dz0 la</t>
  </si>
  <si>
    <t>vkbMh ua0</t>
  </si>
  <si>
    <t>uke fo|ky;</t>
  </si>
  <si>
    <t>fof'k"V lsok</t>
  </si>
  <si>
    <t>th, 02 dh lhV</t>
  </si>
  <si>
    <t xml:space="preserve"> Mkd ,oa rkj</t>
  </si>
  <si>
    <t>fctyh ikuh</t>
  </si>
  <si>
    <t xml:space="preserve"> cqDl ,oa pkVZl</t>
  </si>
  <si>
    <t>QfuZpj ,oa Vad.k ejEer</t>
  </si>
  <si>
    <t>QqVdj vU; O;;</t>
  </si>
  <si>
    <t>;ksx dk;kZy; O;;</t>
  </si>
  <si>
    <t>ofZnZ;ksa ij O;;</t>
  </si>
  <si>
    <t>iz;ksx'kkyk</t>
  </si>
  <si>
    <t>foHkkx dh fof'k"B lsok,sa</t>
  </si>
  <si>
    <t>th, 02 dk ;ksx</t>
  </si>
  <si>
    <t>1</t>
  </si>
  <si>
    <t>zz</t>
  </si>
  <si>
    <t>S.NO.</t>
  </si>
  <si>
    <t>ID No.</t>
  </si>
  <si>
    <t>NAME OF SCHOOL</t>
  </si>
  <si>
    <t xml:space="preserve">DA </t>
  </si>
  <si>
    <t xml:space="preserve">HRA </t>
  </si>
  <si>
    <t>BONOUS</t>
  </si>
  <si>
    <t>FIX SALARY</t>
  </si>
  <si>
    <t>T.A.</t>
  </si>
  <si>
    <t>M.B.</t>
  </si>
  <si>
    <t xml:space="preserve">DDO CODE </t>
  </si>
  <si>
    <t>ctV en</t>
  </si>
  <si>
    <t>GAZ. SALARY</t>
  </si>
  <si>
    <t>NON GAZ. SALARY</t>
  </si>
  <si>
    <t>DA ARREAR</t>
  </si>
  <si>
    <t>SURRENDER</t>
  </si>
  <si>
    <t>CASHIOR ALL.</t>
  </si>
  <si>
    <t>WASHING ALL.</t>
  </si>
  <si>
    <t>HAND. ALL.</t>
  </si>
  <si>
    <t>TOTAL (4+5)</t>
  </si>
  <si>
    <t>G.TOTAL (18+19+20)</t>
  </si>
  <si>
    <t>ys[kk en ¼izR;sd ys[kk en dk vYkx vyx Hkjsa½</t>
  </si>
  <si>
    <t>FIXATION ARREAR</t>
  </si>
  <si>
    <t>vU; @lsokfuo`r @ LFkkukurfjr dkfeZdks dk osru</t>
  </si>
  <si>
    <t xml:space="preserve">Lohd`r LVkQ ds os inuke gh n'kkZ;s tk;s tks fd lacaf/kr lsok fu;e rFkk jktLFkku flfoy lsok ¼iqujhf{kr osru½ fu;e 2017 esa vafdr gSaA bl fooj.k dh lR;rk dh tkWp dk;kZy;{k }kjk fuEu izek.k i= nsrs gq, dh tk;sxhA </t>
  </si>
  <si>
    <r>
      <t xml:space="preserve">l= 2019&amp;2020 esa vkoafVr ,oa O;; ctV dk fooj.k </t>
    </r>
    <r>
      <rPr>
        <sz val="16"/>
        <rFont val="Calibri"/>
        <family val="2"/>
      </rPr>
      <t>(IFMS</t>
    </r>
    <r>
      <rPr>
        <sz val="16"/>
        <rFont val="Kruti Dev 010"/>
      </rPr>
      <t>ds vuqlkj ½</t>
    </r>
  </si>
  <si>
    <t>O;; ctV</t>
  </si>
  <si>
    <t xml:space="preserve"> 'ks"k ctV jkf'k</t>
  </si>
  <si>
    <t>G-Regular</t>
  </si>
  <si>
    <t>NG-Regular</t>
  </si>
  <si>
    <t>ts.Mj</t>
  </si>
  <si>
    <r>
      <rPr>
        <b/>
        <sz val="11"/>
        <rFont val="Arial"/>
        <family val="2"/>
      </rPr>
      <t>L-1</t>
    </r>
  </si>
  <si>
    <r>
      <rPr>
        <b/>
        <sz val="11"/>
        <rFont val="Arial"/>
        <family val="2"/>
      </rPr>
      <t>L-2</t>
    </r>
  </si>
  <si>
    <r>
      <rPr>
        <b/>
        <sz val="11"/>
        <rFont val="Arial"/>
        <family val="2"/>
      </rPr>
      <t>L-3</t>
    </r>
  </si>
  <si>
    <r>
      <rPr>
        <b/>
        <sz val="11"/>
        <rFont val="Arial"/>
        <family val="2"/>
      </rPr>
      <t>L-4</t>
    </r>
  </si>
  <si>
    <r>
      <rPr>
        <b/>
        <sz val="11"/>
        <rFont val="Arial"/>
        <family val="2"/>
      </rPr>
      <t>L-5</t>
    </r>
  </si>
  <si>
    <r>
      <rPr>
        <b/>
        <sz val="11"/>
        <rFont val="Arial"/>
        <family val="2"/>
      </rPr>
      <t>L-6</t>
    </r>
  </si>
  <si>
    <r>
      <rPr>
        <b/>
        <sz val="11"/>
        <rFont val="Arial"/>
        <family val="2"/>
      </rPr>
      <t>L-7</t>
    </r>
  </si>
  <si>
    <r>
      <rPr>
        <b/>
        <sz val="11"/>
        <rFont val="Arial"/>
        <family val="2"/>
      </rPr>
      <t>L-8</t>
    </r>
  </si>
  <si>
    <r>
      <rPr>
        <b/>
        <sz val="11"/>
        <rFont val="Arial"/>
        <family val="2"/>
      </rPr>
      <t>L-9</t>
    </r>
  </si>
  <si>
    <r>
      <rPr>
        <b/>
        <sz val="11"/>
        <rFont val="Arial"/>
        <family val="2"/>
      </rPr>
      <t>L-10</t>
    </r>
  </si>
  <si>
    <r>
      <rPr>
        <b/>
        <sz val="11"/>
        <rFont val="Arial"/>
        <family val="2"/>
      </rPr>
      <t>L-11</t>
    </r>
  </si>
  <si>
    <r>
      <rPr>
        <b/>
        <sz val="11"/>
        <rFont val="Arial"/>
        <family val="2"/>
      </rPr>
      <t>L-12</t>
    </r>
  </si>
  <si>
    <r>
      <rPr>
        <b/>
        <sz val="11"/>
        <rFont val="Arial"/>
        <family val="2"/>
      </rPr>
      <t>L-13</t>
    </r>
  </si>
  <si>
    <r>
      <rPr>
        <b/>
        <sz val="11"/>
        <rFont val="Arial"/>
        <family val="2"/>
      </rPr>
      <t>L-14</t>
    </r>
  </si>
  <si>
    <r>
      <rPr>
        <b/>
        <sz val="11"/>
        <rFont val="Arial"/>
        <family val="2"/>
      </rPr>
      <t>L-15</t>
    </r>
  </si>
  <si>
    <r>
      <rPr>
        <b/>
        <sz val="11"/>
        <rFont val="Arial"/>
        <family val="2"/>
      </rPr>
      <t>L-16</t>
    </r>
  </si>
  <si>
    <r>
      <rPr>
        <b/>
        <sz val="11"/>
        <rFont val="Arial"/>
        <family val="2"/>
      </rPr>
      <t>L-17</t>
    </r>
  </si>
  <si>
    <r>
      <rPr>
        <b/>
        <sz val="11"/>
        <rFont val="Arial"/>
        <family val="2"/>
      </rPr>
      <t>L-18</t>
    </r>
  </si>
  <si>
    <r>
      <rPr>
        <b/>
        <sz val="11"/>
        <rFont val="Arial"/>
        <family val="2"/>
      </rPr>
      <t>L-19</t>
    </r>
  </si>
  <si>
    <r>
      <rPr>
        <b/>
        <sz val="11"/>
        <rFont val="Arial"/>
        <family val="2"/>
      </rPr>
      <t>L-20</t>
    </r>
  </si>
  <si>
    <r>
      <rPr>
        <b/>
        <sz val="11"/>
        <rFont val="Arial"/>
        <family val="2"/>
      </rPr>
      <t>L-21</t>
    </r>
  </si>
  <si>
    <r>
      <rPr>
        <b/>
        <sz val="11"/>
        <rFont val="Arial"/>
        <family val="2"/>
      </rPr>
      <t>L-22</t>
    </r>
  </si>
  <si>
    <r>
      <rPr>
        <b/>
        <sz val="11"/>
        <rFont val="Arial"/>
        <family val="2"/>
      </rPr>
      <t>L-23</t>
    </r>
  </si>
  <si>
    <r>
      <rPr>
        <b/>
        <sz val="11"/>
        <rFont val="Arial"/>
        <family val="2"/>
      </rPr>
      <t>L-24</t>
    </r>
  </si>
  <si>
    <t>L-16</t>
  </si>
  <si>
    <t>L-11</t>
  </si>
  <si>
    <t>L-10</t>
  </si>
  <si>
    <t>Fixed</t>
  </si>
  <si>
    <t>In Master 1 sheet you have to fill these data manually</t>
  </si>
  <si>
    <t>In Master 2 sheet you have to fill these data manually</t>
  </si>
  <si>
    <t>For any problem and queries you can whatsapp on these numbers</t>
  </si>
  <si>
    <t>blesa vki vius dk;kZy; dk uke fy[ksa A</t>
  </si>
  <si>
    <t>vius iz/kkuk/;kid ;k iz/kkukpk;Z] fo|ky; dk uke ,oa LFkku fy[ksa A</t>
  </si>
  <si>
    <t>l= 2020&amp;2021 esa vkoafVr ,oa O;; ctV dk fooj.k</t>
  </si>
  <si>
    <t>l= 2019&amp;2020 esa vkoafVr ,oa O;; ctV dk fooj.k</t>
  </si>
  <si>
    <t xml:space="preserve">vkWfQl vkbZMh </t>
  </si>
  <si>
    <t>blesa vki vius fo|ky; dh vkWfQl vkbZ Mh ¼vkbZ-,Q-,e-,l- ds vuqlkj½ fy[ksa A</t>
  </si>
  <si>
    <t>ftl gsM dk ctV cuk jgsa gS oks gsM fy[ksaA tSls 2202&amp;02&amp;109&amp;27&amp;01 ¼blh QksjesV esa gh fy[ksa½</t>
  </si>
  <si>
    <r>
      <rPr>
        <b/>
        <sz val="12"/>
        <rFont val="Arial"/>
        <family val="2"/>
      </rPr>
      <t>IFMS</t>
    </r>
    <r>
      <rPr>
        <b/>
        <sz val="12"/>
        <rFont val="Kruti Dev 010"/>
      </rPr>
      <t xml:space="preserve"> ds vuqlkj ctV enokj vafdr djrs gq, ,d izfr lhchbZvks dk;kZy; esa ctV feyku ds le; izLrqr djsaA tks dkfeZd va'knk;h isa'ku ;kstuk esa gS og dkfeZd ckn ds ,oa thih,Q okys dkfeZd iwoZ ds gksxsa A </t>
    </r>
  </si>
  <si>
    <t>अतिरिक्त जिला शिक्षा अधिकारी</t>
  </si>
  <si>
    <t>प्रशासनिक अधिकारी</t>
  </si>
  <si>
    <t>चतुर्थ श्रेणी कर्मचारी</t>
  </si>
  <si>
    <t>उपनिदेशक</t>
  </si>
  <si>
    <t>उप जिला शिक्षा अधिकारी (शारीरिक शिक्षा)</t>
  </si>
  <si>
    <t>जिला शिक्षा अधिकारी</t>
  </si>
  <si>
    <t>वाहन चालक</t>
  </si>
  <si>
    <t>जमादार</t>
  </si>
  <si>
    <t>कनिष्ठ लेखाकार</t>
  </si>
  <si>
    <t>कनिष्ठ विधि अधिकारी</t>
  </si>
  <si>
    <t>वरिष्ठ अध्यापक</t>
  </si>
  <si>
    <t>आशुलिपिक</t>
  </si>
  <si>
    <t>स्‍थापना अधिकारी</t>
  </si>
  <si>
    <t>सहायक प्रशासनिक अधिकारी</t>
  </si>
  <si>
    <t>सहायक लेखाधिकारी ग्रेड - I</t>
  </si>
  <si>
    <t>अतिरिक्त प्रशासनिक अधिकारी</t>
  </si>
  <si>
    <t>वरिष्ठ सहायक</t>
  </si>
  <si>
    <t>कनिष्ठ सहायक</t>
  </si>
  <si>
    <t>कृषि शिक्षा प्रभारी</t>
  </si>
  <si>
    <t>कृषि अध्यापक</t>
  </si>
  <si>
    <t>प्रशिक्षक</t>
  </si>
  <si>
    <t>प्रयोगशाला परिचारक</t>
  </si>
  <si>
    <t>व्याख्याता स्कूल(शिक्षा)</t>
  </si>
  <si>
    <t>पुस्तकालय अध्यक्ष श्रेणी III</t>
  </si>
  <si>
    <t>प्रधानाचार्य</t>
  </si>
  <si>
    <t>अध्यापक</t>
  </si>
  <si>
    <t>शारीरिक शिक्षक श्रेणी I</t>
  </si>
  <si>
    <t>शारीरिक शिक्षक श्रेणी II</t>
  </si>
  <si>
    <t>शारीरिक शिक्षक श्रेणी III</t>
  </si>
  <si>
    <t>प्रधानाध्यापक‌</t>
  </si>
  <si>
    <t>फील्ड मैन व फील्ड रिक़ॉर्डर</t>
  </si>
  <si>
    <t>पुस्तकालय अध्यक्ष श्रेणी II</t>
  </si>
  <si>
    <t>पुस्तकालय अध्यक्ष श्रेणी I</t>
  </si>
  <si>
    <t>कार्यालय में पोस्ट विवरण</t>
  </si>
  <si>
    <t>प्रबोधक</t>
  </si>
  <si>
    <t>L-12</t>
  </si>
  <si>
    <t>L-14</t>
  </si>
  <si>
    <t>L-15</t>
  </si>
  <si>
    <t>L-17</t>
  </si>
  <si>
    <t>L-18</t>
  </si>
  <si>
    <t>L-1</t>
  </si>
  <si>
    <t>L-5</t>
  </si>
  <si>
    <t>L-8</t>
  </si>
  <si>
    <t>प्रयोगशाला सहायक III</t>
  </si>
  <si>
    <t>प्रयोगशाला सहायक II</t>
  </si>
  <si>
    <t>Total</t>
  </si>
  <si>
    <t>Budget Head -</t>
  </si>
  <si>
    <t>STATE FUND</t>
  </si>
  <si>
    <t>'kgjh HkÙkk</t>
  </si>
  <si>
    <t>/kqykbZ HkRrk</t>
  </si>
  <si>
    <t>osru fLFkjh- ,fj;j jkf'k</t>
  </si>
  <si>
    <t>Office ID-</t>
  </si>
  <si>
    <t>dkfeZdksa dk fooj.k ¼izi= 8 dk vuq- 01½</t>
  </si>
  <si>
    <t>Budget Head</t>
  </si>
  <si>
    <t>lefiZr osru fooj.k ¼izi= 8 dk vuq- 03½</t>
  </si>
  <si>
    <t xml:space="preserve">ctV en %&amp; </t>
  </si>
  <si>
    <t>योग</t>
  </si>
  <si>
    <t>ctV rS;kj djus ls iwoZ fuEukafdr funsZ'kksa dk Hkyh Hkkafr voyksdu dj ysus ds ckn gh ekLVj lhV 1 ,oa 2 dh iwfrZ djsaA</t>
  </si>
  <si>
    <t>dk;kZy; ftyk f'k{kk vf/kdkjh ¼eq[;ky;½ ek/;fed ukxkSj ¼jkt0½</t>
  </si>
  <si>
    <t xml:space="preserve">ctV en </t>
  </si>
  <si>
    <t>fQDl osru ij fu;qDr dkfeZdksa dh lwph ¼izi= 8 dk vuq- 04½</t>
  </si>
  <si>
    <t>bl lhV ds dyj okys dkWyeksa dh iwfrZ vki }kjk dh tkuh gsA</t>
  </si>
  <si>
    <t>fo|ky; @ dk;kZy; dk uke</t>
  </si>
  <si>
    <t>fo|ky; @ dk;kZy; dh eksgj</t>
  </si>
  <si>
    <t xml:space="preserve">bl lhV dk dsoy fizaV fudkyuk gS A fdlh Hkh izdkj dk ifjorZu ugha djuk gSA </t>
  </si>
  <si>
    <t>blesa vki vius fo|ky; @ dk;kZy; dk uke fy[ksa A</t>
  </si>
  <si>
    <t>orZeku ysoy la-</t>
  </si>
  <si>
    <t>deZpkjh dk orZeku is esfVªDl ysoy</t>
  </si>
  <si>
    <t>fofHkUu O;;</t>
  </si>
  <si>
    <t>Vidhyarthi Mitra</t>
  </si>
  <si>
    <t>Other/ Transferred/ Retired</t>
  </si>
  <si>
    <t>TOTAL ALL. (7 to 18)</t>
  </si>
  <si>
    <t>TOTAL (6+19)</t>
  </si>
  <si>
    <r>
      <t xml:space="preserve">IFMS </t>
    </r>
    <r>
      <rPr>
        <b/>
        <sz val="12"/>
        <rFont val="Kruti Dev 010"/>
      </rPr>
      <t>ds vuqlkj l= 2019&amp;20 dh izfr MkmuyksM djds vkoafVr ctV ¼</t>
    </r>
    <r>
      <rPr>
        <b/>
        <sz val="12"/>
        <rFont val="Calibri"/>
        <family val="2"/>
      </rPr>
      <t xml:space="preserve">AFD) </t>
    </r>
    <r>
      <rPr>
        <b/>
        <sz val="12"/>
        <rFont val="Kruti Dev 010"/>
      </rPr>
      <t>,oa O;; jkf'k dk vadu djrs gq, ,d izfr lhchbZvks dk;kZy; esa ctV izLrqr ds lke; Hkh layXu djsa A</t>
    </r>
    <r>
      <rPr>
        <b/>
        <sz val="12"/>
        <rFont val="Arial"/>
        <family val="2"/>
      </rPr>
      <t xml:space="preserve"> IFMS ID- guest Password- Guest@321</t>
    </r>
  </si>
  <si>
    <r>
      <t xml:space="preserve">IFMS </t>
    </r>
    <r>
      <rPr>
        <b/>
        <sz val="12"/>
        <rFont val="Kruti Dev 010"/>
      </rPr>
      <t>ds vuqlkj l= 2021&amp;22 dh izfr MkmuyksM djds vkoafVr ctV ¼</t>
    </r>
    <r>
      <rPr>
        <b/>
        <sz val="12"/>
        <rFont val="Calibri"/>
        <family val="2"/>
      </rPr>
      <t xml:space="preserve">AFD) </t>
    </r>
    <r>
      <rPr>
        <b/>
        <sz val="12"/>
        <rFont val="Kruti Dev 010"/>
      </rPr>
      <t>dk vadu djrs gq, ,d izfr lhchbZvks dk;kZy; esa ctV izLrqr ds lke; Hkh layXu djsa A</t>
    </r>
    <r>
      <rPr>
        <b/>
        <sz val="12"/>
        <rFont val="Arial"/>
        <family val="2"/>
      </rPr>
      <t xml:space="preserve"> IFMS ID- guest Password- Guest@321</t>
    </r>
  </si>
  <si>
    <t>l= 2021&amp;2022 esa vkoafVr ,oa O;; ctV dk fooj.k</t>
  </si>
  <si>
    <t>lesfdr ekgokj okLrfod O;; fooj.k ¿th0,0 19 À l= 2021&amp;2022</t>
  </si>
  <si>
    <r>
      <t xml:space="preserve">l= 2020&amp;2021 esa vkoafVr ,oa O;; ctV dk fooj.k </t>
    </r>
    <r>
      <rPr>
        <sz val="16"/>
        <rFont val="Calibri"/>
        <family val="2"/>
      </rPr>
      <t>(IFMS</t>
    </r>
    <r>
      <rPr>
        <sz val="16"/>
        <rFont val="Kruti Dev 010"/>
      </rPr>
      <t>ds vuqlkj ½</t>
    </r>
  </si>
  <si>
    <t>01-04-21 ls 31-07-21 rd O;; jkf'k</t>
  </si>
  <si>
    <t>01-08-21 ls 31-03-22 rd O;; jkf'k</t>
  </si>
  <si>
    <t>l= 2021&amp;22 esa dqy O;; jkf'k</t>
  </si>
  <si>
    <t>l= 2022&amp;23</t>
  </si>
  <si>
    <t>ekg ekpZ 2022 ls twu 2022 ds nksjku osru vkgfjr ekg dh la[;k</t>
  </si>
  <si>
    <t>ekg ekpZ 2022 ls Qjojh 2023 ds nksjku fQDl osru vkgfjr ekg dh la[;k</t>
  </si>
  <si>
    <t>cksul 2022&amp;23</t>
  </si>
  <si>
    <r>
      <t xml:space="preserve">ljs.Mj 2022&amp;23 ds fy, ;ksX; </t>
    </r>
    <r>
      <rPr>
        <b/>
        <sz val="14"/>
        <rFont val="Calibri"/>
        <family val="2"/>
        <scheme val="minor"/>
      </rPr>
      <t>Yes Or No</t>
    </r>
  </si>
  <si>
    <t>2020-21</t>
  </si>
  <si>
    <t>ekax jkf'k 2022&amp;23</t>
  </si>
  <si>
    <t>o"kZ%&amp;2022&amp;2023</t>
  </si>
  <si>
    <t xml:space="preserve">l= 2023&amp;24 esa O;; jkf'k </t>
  </si>
  <si>
    <r>
      <t xml:space="preserve">l= 2021&amp;2022 esa vkoafVr ,oa O;; ctV dk fooj.k </t>
    </r>
    <r>
      <rPr>
        <sz val="16"/>
        <rFont val="Calibri"/>
        <family val="2"/>
      </rPr>
      <t>(IFMS</t>
    </r>
    <r>
      <rPr>
        <sz val="16"/>
        <rFont val="Kruti Dev 010"/>
      </rPr>
      <t>ds vuqlkj ½</t>
    </r>
  </si>
  <si>
    <r>
      <t xml:space="preserve">l= 2022&amp;2023 esa vkoafVr ,oa O;; ctV dk fooj.k </t>
    </r>
    <r>
      <rPr>
        <sz val="16"/>
        <rFont val="Calibri"/>
        <family val="2"/>
      </rPr>
      <t xml:space="preserve">(IFMS </t>
    </r>
    <r>
      <rPr>
        <sz val="16"/>
        <rFont val="Kruti Dev 010"/>
      </rPr>
      <t>ds vuqlkj ½</t>
    </r>
  </si>
  <si>
    <t>01-04-22 ls 31-07-22 rd O;; jkf'k</t>
  </si>
  <si>
    <t>01-08-22 ls 31-03-23 rd O;; jkf'k</t>
  </si>
  <si>
    <t>l= 2022&amp;23 esa dqy O;; jkf'k</t>
  </si>
  <si>
    <t xml:space="preserve">l= 2022&amp;23 esa O;; jkf'k </t>
  </si>
  <si>
    <t>l= 2023&amp;24</t>
  </si>
  <si>
    <t>30-06-22 rd dqy cdk;k dh fLFkfr</t>
  </si>
  <si>
    <t>dk;Zjr dkfeZdksa dk fooj.k ¼is eSustj osru ekg tqykbZ 2022 ds vk/kkj ij QhM fd;k tkuk gS½</t>
  </si>
  <si>
    <t>ekpZ 23 dk ewy osru</t>
  </si>
  <si>
    <t>ekg ekpZ 2023 ls twu 2023 ds nksjku osru vkgfjr ekg dh la[;k</t>
  </si>
  <si>
    <t>ekg ekpZ 2023 ls Qjojh 2024 ds nksjku fQDl osru vkgfjr ekg dh la[;k</t>
  </si>
  <si>
    <t>jktif=r @ vjktif=r@fQDlM ¼l= 2023&amp;24 ds vuqlkj½</t>
  </si>
  <si>
    <t>cksul 2023&amp;24</t>
  </si>
  <si>
    <r>
      <t xml:space="preserve">ljs.Mj 2023&amp;24 ds fy, ;ksX; </t>
    </r>
    <r>
      <rPr>
        <b/>
        <sz val="14"/>
        <rFont val="Calibri"/>
        <family val="2"/>
        <scheme val="minor"/>
      </rPr>
      <t>Yes Or No</t>
    </r>
  </si>
  <si>
    <t>;fn dkfeZd l= 2023&amp;24 esa lsokfuo`Ùk gks jgk gS ;k ifjoh{kk/khu vof/k iq.kZ dj ysrk gS rks gh ifjorZu djsa vU;Fkk fMQkWYV ¼4 ,oa 8½ jgus nsa</t>
  </si>
  <si>
    <t>;fn dkfeZd l= 2022&amp;23 esa ijhoh{kk/khu dky esa gS rks gh ifjorZu djsa vU;Fkk fMQkWYV ¼0 ,oa 0½ gh jgus nsa</t>
  </si>
  <si>
    <t>lesfdr ekgokj okLrfod O;; fooj.k ¿th0,0 19 À l= 2022&amp;2023</t>
  </si>
  <si>
    <t>vk; &amp; O;;d vuqeku lkjka'k 2022&amp;2023</t>
  </si>
  <si>
    <t>la'kksf/kr vuqeku           2022&amp; 2023</t>
  </si>
  <si>
    <t>vk; &amp; O;;d vuqeku 2023&amp; 2024</t>
  </si>
  <si>
    <t>la'kksf/kr vuqeku           2022 &amp; 2023</t>
  </si>
  <si>
    <t>vk; &amp; O;;d vuqeku 2023 &amp; 2024</t>
  </si>
  <si>
    <t>;fn dksbZ dkfeZd vkids dk;kZy; esa lafonk ij yxk;k x;k gS rks l= 2021&amp;22 esa O;; jkf'k ,oa l= 2022&amp;23 esa O;; jkf'k fy[ksa A</t>
  </si>
  <si>
    <t xml:space="preserve">fnukad 30-06-2022 rd ds cdk;k ;k=k o fpfdRlk nkoksa dh jkf'k dk vadu fd;k tkuk gSA </t>
  </si>
  <si>
    <r>
      <t xml:space="preserve">IFMS </t>
    </r>
    <r>
      <rPr>
        <b/>
        <sz val="12"/>
        <rFont val="Kruti Dev 010"/>
      </rPr>
      <t>ds vuqlkj l= 2020&amp;21 dh izfr MkmuyksM djds vkoafVr ctV ¼</t>
    </r>
    <r>
      <rPr>
        <b/>
        <sz val="12"/>
        <rFont val="Calibri"/>
        <family val="2"/>
      </rPr>
      <t xml:space="preserve">AFD) </t>
    </r>
    <r>
      <rPr>
        <b/>
        <sz val="12"/>
        <rFont val="Kruti Dev 010"/>
      </rPr>
      <t>,oa O;; jkf'k dk vadu djrs gq, ,d izfr lhchbZvks dk;kZy; esa ctV izLrqr ds lke; Hkh layXu djsa A</t>
    </r>
    <r>
      <rPr>
        <b/>
        <sz val="12"/>
        <rFont val="Arial"/>
        <family val="2"/>
      </rPr>
      <t xml:space="preserve"> IFMS ID- guest Password- Guest@321</t>
    </r>
  </si>
  <si>
    <t>l= 2022&amp;2023 esa vkoafVr ,oa O;; ctV dk fooj.k</t>
  </si>
  <si>
    <r>
      <t xml:space="preserve">bl en esa dk;Zjr lHkh dkfeZdksa dk fooj.k </t>
    </r>
    <r>
      <rPr>
        <b/>
        <sz val="11"/>
        <rFont val="Arial"/>
        <family val="2"/>
      </rPr>
      <t>Pay Manager</t>
    </r>
    <r>
      <rPr>
        <b/>
        <sz val="11"/>
        <rFont val="Kruti Dev 010"/>
      </rPr>
      <t xml:space="preserve"> ds vuqlkj ekg tqykbZ 2022 ds osru ns; vxLr 2022 ekg ds vuqlkj vafdr djuk gS rFkk dkfeZd jktif=r @ vjktif=r @ fu;r ekuns; dk gS rks MªksIk Mkmu ls lysD'ku djuk gS A tks dkfeZd fodykax HkRrk cksul ] onhZ HkRrk tsaMj vkfn tks Hkh dfeZd ls lacaf/kr gS Mªksi Mkmu ls lysDV djuk gSA</t>
    </r>
  </si>
  <si>
    <r>
      <t xml:space="preserve">jktdks"k lkbZV ls l= 2021&amp;22 dk MkVk MkmuyksM djds gj ekg ¼ftl ekg esa Hkqxrku gqvk gS½ ds fcyksa dk ctV en  ,oa mi enokj ;ksx djds  ekgokj fy[ksa A </t>
    </r>
    <r>
      <rPr>
        <b/>
        <sz val="12"/>
        <rFont val="Arial"/>
        <family val="2"/>
      </rPr>
      <t>RAJKOSH ID- guest           Password- guest</t>
    </r>
  </si>
  <si>
    <r>
      <t xml:space="preserve">jktdks"k lkbZV ls l= 2022&amp;23 dk MkVk MkmuyksM djds gj ekg ¼ftl ekg esa Hkqxrku gqvk gS½ ds fcyksa dk ctV en  ,oa mi enokj ;ksx djds ekgokj orZeku fnukad rd O;; jkf'k fy[ksa tks </t>
    </r>
    <r>
      <rPr>
        <b/>
        <sz val="12"/>
        <rFont val="Calibri"/>
        <family val="2"/>
      </rPr>
      <t xml:space="preserve">IFMS </t>
    </r>
    <r>
      <rPr>
        <b/>
        <sz val="12"/>
        <rFont val="Kruti Dev 010"/>
      </rPr>
      <t xml:space="preserve">ls O;; jkf'k ls feyku gksuk pkfg;sA </t>
    </r>
    <r>
      <rPr>
        <b/>
        <sz val="12"/>
        <rFont val="Arial"/>
        <family val="2"/>
      </rPr>
      <t>RAJKOSH ID- guest           Password- guest</t>
    </r>
  </si>
  <si>
    <t>Shri Ram Kailash, AAO, O/O CBEO NAWA Nagaur</t>
  </si>
  <si>
    <t>+91 8114414533</t>
  </si>
  <si>
    <t xml:space="preserve">बजट तैयार करने हेतु आवश्यक प्रपत्र -
1. IFMS Portal से मदवार स्वीकृत पदों का विवरण 
2. IFMS Portal से बजट मदवार सत्र 2019-20 से 2022-23 तक आवंटित बजट एवं व्यय बजट का विवरण |
3. Rajkosh Portal से बजट मदवार एवं उपमदवार सत्र 2021-22 एवं 2022-23 का व्यय विवरण |
4. पे मेनेजर पोर्टल से बजट मदवार वेतन माह जुलाई 2022 के Inner Sheet की प्रति |
5. सत्र 2019-20 से वर्तमान तक राजकोष में जमा करवाए गये चालानो की प्रतियाँ |
6. पीईईओ हेड के बजट तैयार करने हेतु शाला दर्पण पोर्टल से बजट मदवार स्वीकृत पद एवं कार्यरत कार्मिको का विवरण |
7. शाला दर्पण  पोर्टल से सत्र 2022-23 का कक्षावार एवं वर्गवार नामांकन | </t>
  </si>
  <si>
    <t>;fn dkfeZd l= 2022&amp;23 esa lsokfuo`Ùk gks jgk gS ;k ifjoh{kk/khu vof/k iw.kZ dj ysrk gS rks gh ifjorZu djsa vU;Fkk fMQkWYV ¼4 ,oa 8½ jgus nsa</t>
  </si>
  <si>
    <t>ekg tqykbZ 2022 ls Qj- 2023 ds nksjku osru vkgfjr ekg dh la[;k</t>
  </si>
  <si>
    <t>ekg tqykbZ 2023 ls Qj- 2024 ds nksjku osru vkgfjr ekg dh la[;k</t>
  </si>
  <si>
    <t xml:space="preserve">वरिष्ठ कंप्युटर अनुदेशक </t>
  </si>
  <si>
    <t xml:space="preserve">बेसिक कंप्युटर अनुदेशक </t>
  </si>
  <si>
    <t>बेसिक कंप्युटर अनुदेशक</t>
  </si>
  <si>
    <t xml:space="preserve">foRrh; o"kZ 2022 &amp;23  esa 01 laosru esa vkoafVr jkf'k </t>
  </si>
  <si>
    <t>tqykbZ 22 rd dk okLrfod O;;</t>
  </si>
  <si>
    <t>vxLr 2022 ls ekpZ 2023 rd gksus okyk vuqekfur O;;</t>
  </si>
  <si>
    <t>foRrh; o"kZ 2022 &amp;23 esa gksus okyk dqy O;;</t>
  </si>
  <si>
    <t>o"kZ 2022 &amp;23  vfrfjDr ds fy;s vko';drk</t>
  </si>
  <si>
    <t>foRrh; o"kZ 2023 &amp;24  ds fy; vuqeku</t>
  </si>
  <si>
    <t>ctV dh izkjfEHkd frfFk vFkkZr~ 1 ekpZ 2023  dks deZpkjh dk osru</t>
  </si>
  <si>
    <t xml:space="preserve">foLr`r O;;d vuqeku ckcr foRr  o"kZ  2023 &amp;24 ,ao la'kksf/kr vuqeku 2022 &amp;23 </t>
  </si>
  <si>
    <t>la'kksf/kr vuqeku 2022 &amp;23</t>
  </si>
  <si>
    <t>vk; O;; vuqeku 202३  &amp;2024</t>
  </si>
  <si>
    <t>la'kksf/kr vuqeku 2022&amp;23</t>
  </si>
  <si>
    <t>vk; O;; vuqeku 2023&amp;2024</t>
  </si>
  <si>
    <t>la'kksf/kr vuqeku 2022&amp;2023</t>
  </si>
  <si>
    <t>vk; O;;d vuqeku 2023&amp;2024</t>
  </si>
  <si>
    <t>ewy osru 7@22</t>
  </si>
  <si>
    <t>ewy osru 7@23</t>
  </si>
  <si>
    <t>la'kksf/kr vuqeku 2022&amp;23 esa fQDl osru</t>
  </si>
  <si>
    <t>vk; O;; vuqeku 2023&amp;2024 esa fQDl osru</t>
  </si>
  <si>
    <t>2021-22</t>
  </si>
  <si>
    <t>vk; O;; vuqeku ckcr 2022&amp;23</t>
  </si>
  <si>
    <t>ctV vkaoVu l=  2022&amp;23</t>
  </si>
  <si>
    <t>o"kZ%&amp;2023&amp;2024</t>
  </si>
  <si>
    <t>ekax jkf'k 2023&amp;24</t>
  </si>
  <si>
    <t xml:space="preserve">               izi= &amp; 4 ¿ 'khV 2022&amp;2023 À      </t>
  </si>
  <si>
    <t xml:space="preserve">               izi= &amp; 4 ¿ 'khV 2023&amp;2024 À     </t>
  </si>
  <si>
    <t xml:space="preserve">LFkkukUrfjr @ lsokfuo`fr dkfeZdksa dk fooj.k ftudk osru l= 2022&amp;2023 esa fd;k x;k dk fooj.k i= </t>
  </si>
  <si>
    <t>ekg vizsy 2022 esa Hkqxrku dh xbZ jkf'k</t>
  </si>
  <si>
    <t>ekg ebZ 2022 esa Hkqxrku dh xbZ jkf'k</t>
  </si>
  <si>
    <t>ekg twu 2022 esa Hkqxrku dh xbZ jkf'k</t>
  </si>
  <si>
    <t>ekg tqykbZ 2022 esa Hkqxrku dh xbZ jkf'k</t>
  </si>
  <si>
    <t>ekg vxLr 2022 esa Hkqxrku dh xbZ jkf'k</t>
  </si>
  <si>
    <t>ekg flrEcj 2022 esa Hkqxrku dh xbZ jkf'k</t>
  </si>
  <si>
    <t>izkIr ctV vkoaVu 2022&amp;2023</t>
  </si>
  <si>
    <t>vfrfjDr ekax 2022&amp;2023</t>
  </si>
  <si>
    <t>iz/kkukpk;Z</t>
  </si>
  <si>
    <t>jktdh; mPp ek/;fed fo|ky;</t>
  </si>
  <si>
    <t>No</t>
  </si>
  <si>
    <t>Male</t>
  </si>
  <si>
    <t>Yes</t>
  </si>
  <si>
    <t>in fjDr</t>
  </si>
  <si>
    <t xml:space="preserve">  01&amp; egaxkbZ HkRrk 34 izfr-</t>
  </si>
  <si>
    <t>10792.pdf (rajasthan.gov.in)</t>
  </si>
  <si>
    <t>10607.pdf (rajasthan.gov.in)</t>
  </si>
  <si>
    <t>egaxkbZ HkRrk vkns'k izHkkoh fnukad 01-01-2022</t>
  </si>
  <si>
    <t>fodykax HkRrk vkns'k izHkkoh fnukad 01-04-2022</t>
  </si>
  <si>
    <t>Lohd`r inksa dk fooj.k l= 2022&amp;23</t>
  </si>
  <si>
    <t>dk;Zjr inksa dk fooj.k l= 2022&amp;23</t>
  </si>
  <si>
    <t>fjDr inksa dk fooj.k l= 2022&amp;23</t>
  </si>
  <si>
    <r>
      <t xml:space="preserve">IFMS </t>
    </r>
    <r>
      <rPr>
        <b/>
        <sz val="16"/>
        <rFont val="Kruti Dev 010"/>
      </rPr>
      <t>ds vuqlkj l= 2020&amp;23 dh vkoafVr ctV 0 iznf'kZr gks jgk gS rFkk iwy ctV dk izko/kku gksus ds dkj.k 31 tqykbZ 2022 rd O;; jkf'k gh l= 2022&amp;23 dh vkoafVr jkf'k ekuh tkuh gSA A</t>
    </r>
    <r>
      <rPr>
        <b/>
        <sz val="16"/>
        <rFont val="Arial"/>
        <family val="2"/>
      </rPr>
      <t xml:space="preserve"> IFMS ID- guest Password- Guest@321</t>
    </r>
  </si>
  <si>
    <t>ftl dkfeZd dk l= 2022&amp;23 esa ftl ekg esa ijhoh{kkdky iwjk gqvk gS ml ekg rd dkfeZd dks fu;r osru ij ekudj ctV cuk;k tkuk gS</t>
  </si>
  <si>
    <t>←Most↓</t>
  </si>
  <si>
    <t>Shri Rajeev Verma, Jr. Asst. O/O DEO (HQ) SEC NAGAUR</t>
  </si>
  <si>
    <t>+91 7014142656</t>
  </si>
  <si>
    <t>egaxkbZ HkRrk ,fj;j ds fy;s gdnkj gk@ ugha</t>
  </si>
  <si>
    <t>dk;kZy; iz/kkukpk;Z jktdh; mPp ek/;fed fo|ky; vkarjksyh lkaxk &amp; ijcrlj ¼ukxkSj½</t>
  </si>
  <si>
    <t>vkarjksyh lkaxk &amp; ijcrlj ¼ukxkSj½</t>
  </si>
  <si>
    <t>2202-02-109-01-00</t>
  </si>
  <si>
    <t>jktdh; mPp ek/;fed fo|ky; vkarjksyh lkaxk &amp; ijcrlj ¼ukxkSj½</t>
  </si>
  <si>
    <t>RJNA201228052142</t>
  </si>
  <si>
    <t>T;ksfr lksuh</t>
  </si>
  <si>
    <t>dSyk'k pUn</t>
  </si>
  <si>
    <t>RJNA199728012205</t>
  </si>
  <si>
    <t>egknso jke</t>
  </si>
  <si>
    <t>RJBW200808020086</t>
  </si>
  <si>
    <t>Hkha;kjke Mksxhoky</t>
  </si>
  <si>
    <t>RJNA199228002251</t>
  </si>
  <si>
    <t>L-13</t>
  </si>
  <si>
    <t>cksnwjke</t>
  </si>
  <si>
    <t>RJNA199728001630</t>
  </si>
  <si>
    <t>xksiky jke</t>
  </si>
  <si>
    <t>RJNA200528018680</t>
  </si>
  <si>
    <t>enu yky dVkfj;k</t>
  </si>
  <si>
    <t>RJNA201228007138</t>
  </si>
  <si>
    <t>vkSadkj flag f[kfM+;k</t>
  </si>
  <si>
    <t>RJNA199728001632</t>
  </si>
  <si>
    <t>y{e.k jke ckuk</t>
  </si>
  <si>
    <t>RJNA198928013403</t>
  </si>
  <si>
    <t>nsok jke ;kno</t>
  </si>
  <si>
    <t>RJNA201228016495</t>
  </si>
  <si>
    <t>fu'kk nsoh tkaxhM+</t>
  </si>
  <si>
    <t>RJAJ201201042326</t>
  </si>
  <si>
    <t>fot; y{eh</t>
  </si>
  <si>
    <t>RJNA202028015414</t>
  </si>
  <si>
    <t>Female</t>
  </si>
  <si>
    <r>
      <t xml:space="preserve">Mh, ,fj;j feyk ;k ugha </t>
    </r>
    <r>
      <rPr>
        <b/>
        <sz val="14"/>
        <rFont val="Calibri"/>
        <family val="2"/>
        <scheme val="minor"/>
      </rPr>
      <t>Yes Or 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</si>
</sst>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00" x14ac:knownFonts="1">
    <font>
      <sz val="10"/>
      <name val="Arial"/>
    </font>
    <font>
      <sz val="12"/>
      <name val="Kruti Dev 010"/>
    </font>
    <font>
      <sz val="14"/>
      <name val="Arial"/>
      <family val="2"/>
    </font>
    <font>
      <sz val="14"/>
      <name val="Kruti Dev 010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Kruti Dev 010"/>
    </font>
    <font>
      <b/>
      <sz val="14"/>
      <name val="Kruti Dev 010"/>
    </font>
    <font>
      <b/>
      <sz val="10"/>
      <name val="Arial"/>
      <family val="2"/>
    </font>
    <font>
      <b/>
      <sz val="16"/>
      <name val="Kruti Dev 010"/>
    </font>
    <font>
      <b/>
      <sz val="12"/>
      <name val="Arial"/>
      <family val="2"/>
    </font>
    <font>
      <sz val="11"/>
      <name val="Kruti Dev 010"/>
    </font>
    <font>
      <sz val="10"/>
      <name val="Arial"/>
      <family val="2"/>
    </font>
    <font>
      <sz val="13"/>
      <name val="Kruti Dev 010"/>
    </font>
    <font>
      <sz val="16"/>
      <name val="Kruti Dev 010"/>
    </font>
    <font>
      <sz val="10"/>
      <name val="Kruti Dev 010"/>
    </font>
    <font>
      <sz val="11"/>
      <name val="Arial"/>
      <family val="2"/>
    </font>
    <font>
      <sz val="26"/>
      <name val="Kruti Dev 010"/>
    </font>
    <font>
      <sz val="10"/>
      <name val="Kruti Dev 012"/>
    </font>
    <font>
      <sz val="24"/>
      <name val="Kruti Dev 010"/>
    </font>
    <font>
      <sz val="12"/>
      <name val="Times New Roman"/>
      <family val="1"/>
    </font>
    <font>
      <sz val="10"/>
      <name val="Arial"/>
      <family val="2"/>
    </font>
    <font>
      <b/>
      <sz val="18"/>
      <name val="Kruti Dev 010"/>
    </font>
    <font>
      <sz val="8"/>
      <name val="Kruti Dev 010"/>
    </font>
    <font>
      <i/>
      <sz val="14"/>
      <name val="Kruti Dev 010"/>
    </font>
    <font>
      <sz val="16"/>
      <name val="Arial"/>
      <family val="2"/>
    </font>
    <font>
      <b/>
      <sz val="11"/>
      <name val="Kruti Dev 010"/>
    </font>
    <font>
      <sz val="20"/>
      <name val="Kruti Dev 010"/>
    </font>
    <font>
      <sz val="18"/>
      <name val="Arial"/>
      <family val="2"/>
    </font>
    <font>
      <sz val="16"/>
      <name val="Times New Roman"/>
      <family val="1"/>
    </font>
    <font>
      <sz val="11"/>
      <name val="Calibri"/>
      <family val="2"/>
    </font>
    <font>
      <sz val="18"/>
      <name val="Kruti Dev 010"/>
    </font>
    <font>
      <sz val="20"/>
      <name val="Arial"/>
      <family val="2"/>
    </font>
    <font>
      <sz val="16"/>
      <name val="Calibri"/>
      <family val="2"/>
    </font>
    <font>
      <b/>
      <u/>
      <sz val="18"/>
      <name val="Kruti Dev 010"/>
    </font>
    <font>
      <sz val="10"/>
      <name val="DevLys 010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24"/>
      <name val="Arial"/>
      <family val="2"/>
    </font>
    <font>
      <b/>
      <sz val="22"/>
      <name val="Kruti Dev 010"/>
    </font>
    <font>
      <b/>
      <sz val="24"/>
      <name val="Kruti Dev 010"/>
    </font>
    <font>
      <b/>
      <sz val="26"/>
      <name val="Kruti Dev 010"/>
    </font>
    <font>
      <sz val="22"/>
      <name val="Kruti Dev 010"/>
    </font>
    <font>
      <b/>
      <sz val="11"/>
      <name val="Arial"/>
      <family val="2"/>
    </font>
    <font>
      <sz val="13"/>
      <name val="DevLys 010"/>
    </font>
    <font>
      <b/>
      <sz val="12"/>
      <name val="Calibri"/>
      <family val="2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theme="1"/>
      <name val="DevLys 010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"/>
      <family val="2"/>
    </font>
    <font>
      <b/>
      <sz val="16"/>
      <name val="Calibri"/>
      <family val="2"/>
      <scheme val="minor"/>
    </font>
    <font>
      <sz val="10"/>
      <color rgb="FFFF0000"/>
      <name val="Kruti Dev 012"/>
    </font>
    <font>
      <b/>
      <sz val="12"/>
      <color rgb="FFFF0000"/>
      <name val="Kruti Dev 010"/>
    </font>
    <font>
      <b/>
      <sz val="14"/>
      <color rgb="FFFF0000"/>
      <name val="Kruti Dev 010"/>
    </font>
    <font>
      <b/>
      <sz val="14"/>
      <color rgb="FFFF000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Kruti Dev 010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Arial"/>
      <family val="2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Kruti Dev 010"/>
    </font>
    <font>
      <sz val="18"/>
      <color theme="1"/>
      <name val="Kruti Dev 010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Kruti Dev 010"/>
    </font>
    <font>
      <b/>
      <sz val="9.5"/>
      <color rgb="FF000000"/>
      <name val="Arial"/>
      <family val="2"/>
    </font>
    <font>
      <sz val="12"/>
      <color rgb="FFFF0000"/>
      <name val="Kruti Dev 010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20"/>
      <name val="Calibri"/>
      <family val="2"/>
      <scheme val="minor"/>
    </font>
    <font>
      <sz val="14"/>
      <color rgb="FFFF0000"/>
      <name val="Kruti Dev 010"/>
    </font>
    <font>
      <sz val="18"/>
      <name val="Calibri"/>
      <family val="2"/>
      <scheme val="minor"/>
    </font>
    <font>
      <sz val="18"/>
      <color theme="1"/>
      <name val="DevLys 010"/>
    </font>
    <font>
      <sz val="10"/>
      <color rgb="FFC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20"/>
      <name val="Kruti Dev 010"/>
    </font>
    <font>
      <b/>
      <sz val="11"/>
      <name val="Calibri"/>
      <family val="2"/>
      <scheme val="minor"/>
    </font>
    <font>
      <b/>
      <sz val="20"/>
      <color theme="1"/>
      <name val="DevLys 010"/>
    </font>
    <font>
      <b/>
      <sz val="16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4"/>
      <color rgb="FFC00000"/>
      <name val="Calibri"/>
      <family val="2"/>
      <scheme val="minor"/>
    </font>
    <font>
      <sz val="12"/>
      <name val="DevLys 010"/>
    </font>
    <font>
      <sz val="11"/>
      <name val="DevLys 010"/>
    </font>
    <font>
      <u/>
      <sz val="10"/>
      <color theme="10"/>
      <name val="Arial"/>
    </font>
    <font>
      <b/>
      <sz val="16"/>
      <name val="Arial"/>
      <family val="2"/>
    </font>
    <font>
      <sz val="36"/>
      <name val="Calibri"/>
      <family val="2"/>
    </font>
    <font>
      <sz val="3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6FBB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2FEF7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96" fillId="0" borderId="0" applyNumberFormat="0" applyFill="0" applyBorder="0" applyAlignment="0" applyProtection="0"/>
  </cellStyleXfs>
  <cellXfs count="713">
    <xf numFmtId="0" fontId="0" fillId="0" borderId="0" xfId="0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49" fillId="0" borderId="0" xfId="0" applyFont="1" applyProtection="1">
      <protection locked="0"/>
    </xf>
    <xf numFmtId="0" fontId="50" fillId="2" borderId="0" xfId="0" applyFont="1" applyFill="1" applyProtection="1">
      <protection locked="0"/>
    </xf>
    <xf numFmtId="0" fontId="50" fillId="0" borderId="0" xfId="0" applyFont="1" applyProtection="1">
      <protection locked="0"/>
    </xf>
    <xf numFmtId="164" fontId="19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0" fontId="13" fillId="0" borderId="0" xfId="1" applyProtection="1">
      <protection locked="0"/>
    </xf>
    <xf numFmtId="0" fontId="49" fillId="0" borderId="0" xfId="1" applyFont="1" applyProtection="1">
      <protection locked="0"/>
    </xf>
    <xf numFmtId="0" fontId="13" fillId="0" borderId="0" xfId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51" fillId="0" borderId="0" xfId="1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1" fontId="4" fillId="0" borderId="1" xfId="0" applyNumberFormat="1" applyFont="1" applyBorder="1" applyProtection="1">
      <protection hidden="1"/>
    </xf>
    <xf numFmtId="1" fontId="48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" fontId="4" fillId="3" borderId="1" xfId="0" applyNumberFormat="1" applyFont="1" applyFill="1" applyBorder="1" applyProtection="1">
      <protection hidden="1"/>
    </xf>
    <xf numFmtId="0" fontId="55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8" fillId="0" borderId="0" xfId="0" applyFont="1" applyProtection="1">
      <protection hidden="1"/>
    </xf>
    <xf numFmtId="0" fontId="11" fillId="0" borderId="1" xfId="0" applyFont="1" applyBorder="1" applyProtection="1">
      <protection hidden="1"/>
    </xf>
    <xf numFmtId="0" fontId="4" fillId="0" borderId="1" xfId="0" applyFont="1" applyBorder="1" applyAlignment="1" applyProtection="1">
      <alignment vertical="center"/>
      <protection hidden="1"/>
    </xf>
    <xf numFmtId="1" fontId="55" fillId="0" borderId="1" xfId="0" applyNumberFormat="1" applyFont="1" applyBorder="1" applyProtection="1">
      <protection hidden="1"/>
    </xf>
    <xf numFmtId="0" fontId="8" fillId="0" borderId="0" xfId="1" applyFont="1" applyProtection="1">
      <protection locked="0"/>
    </xf>
    <xf numFmtId="0" fontId="48" fillId="0" borderId="1" xfId="1" applyFont="1" applyBorder="1" applyProtection="1">
      <protection locked="0"/>
    </xf>
    <xf numFmtId="0" fontId="1" fillId="0" borderId="0" xfId="1" applyFont="1" applyProtection="1">
      <protection locked="0"/>
    </xf>
    <xf numFmtId="0" fontId="13" fillId="0" borderId="0" xfId="1" applyAlignment="1" applyProtection="1">
      <alignment horizontal="center"/>
      <protection locked="0"/>
    </xf>
    <xf numFmtId="0" fontId="13" fillId="0" borderId="0" xfId="1" applyAlignment="1" applyProtection="1">
      <alignment horizontal="left"/>
      <protection locked="0"/>
    </xf>
    <xf numFmtId="0" fontId="17" fillId="0" borderId="0" xfId="1" applyFont="1" applyProtection="1">
      <protection locked="0"/>
    </xf>
    <xf numFmtId="0" fontId="40" fillId="0" borderId="0" xfId="1" applyFon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1" fillId="0" borderId="0" xfId="1" applyFont="1" applyAlignment="1" applyProtection="1">
      <alignment horizontal="left"/>
      <protection locked="0"/>
    </xf>
    <xf numFmtId="0" fontId="48" fillId="0" borderId="1" xfId="1" applyFont="1" applyBorder="1" applyProtection="1">
      <protection hidden="1"/>
    </xf>
    <xf numFmtId="0" fontId="61" fillId="0" borderId="1" xfId="1" applyFont="1" applyBorder="1" applyProtection="1">
      <protection hidden="1"/>
    </xf>
    <xf numFmtId="0" fontId="48" fillId="0" borderId="1" xfId="1" applyFont="1" applyBorder="1" applyAlignment="1" applyProtection="1">
      <alignment horizontal="center"/>
      <protection hidden="1"/>
    </xf>
    <xf numFmtId="0" fontId="62" fillId="0" borderId="1" xfId="1" applyFont="1" applyBorder="1" applyProtection="1">
      <protection hidden="1"/>
    </xf>
    <xf numFmtId="0" fontId="1" fillId="0" borderId="2" xfId="0" applyFont="1" applyBorder="1" applyProtection="1">
      <protection locked="0"/>
    </xf>
    <xf numFmtId="0" fontId="23" fillId="0" borderId="1" xfId="0" applyFont="1" applyBorder="1" applyAlignment="1" applyProtection="1">
      <alignment horizontal="center"/>
      <protection hidden="1"/>
    </xf>
    <xf numFmtId="0" fontId="64" fillId="0" borderId="2" xfId="0" applyFont="1" applyBorder="1" applyAlignment="1" applyProtection="1">
      <alignment horizont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0" fillId="0" borderId="0" xfId="1" applyFont="1" applyAlignment="1" applyProtection="1">
      <alignment horizontal="left"/>
      <protection locked="0"/>
    </xf>
    <xf numFmtId="0" fontId="11" fillId="0" borderId="0" xfId="1" applyFont="1" applyAlignment="1" applyProtection="1">
      <alignment horizontal="left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vertical="top" wrapText="1"/>
      <protection locked="0"/>
    </xf>
    <xf numFmtId="0" fontId="13" fillId="0" borderId="1" xfId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11" fillId="0" borderId="0" xfId="1" applyFont="1" applyAlignment="1" applyProtection="1">
      <alignment horizontal="left"/>
      <protection hidden="1"/>
    </xf>
    <xf numFmtId="0" fontId="66" fillId="0" borderId="1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11" fillId="0" borderId="1" xfId="1" applyFont="1" applyBorder="1" applyAlignment="1" applyProtection="1">
      <alignment horizontal="center"/>
      <protection hidden="1"/>
    </xf>
    <xf numFmtId="1" fontId="4" fillId="0" borderId="1" xfId="1" applyNumberFormat="1" applyFont="1" applyBorder="1" applyAlignment="1" applyProtection="1">
      <alignment horizontal="center"/>
      <protection hidden="1"/>
    </xf>
    <xf numFmtId="0" fontId="32" fillId="0" borderId="0" xfId="2" applyFont="1" applyAlignment="1" applyProtection="1">
      <alignment horizontal="center" vertical="center" wrapText="1"/>
      <protection locked="0"/>
    </xf>
    <xf numFmtId="0" fontId="20" fillId="0" borderId="2" xfId="2" applyFont="1" applyBorder="1" applyAlignment="1" applyProtection="1">
      <alignment horizontal="center" vertical="center" wrapText="1"/>
      <protection locked="0"/>
    </xf>
    <xf numFmtId="0" fontId="67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center" vertical="center"/>
      <protection locked="0"/>
    </xf>
    <xf numFmtId="0" fontId="68" fillId="0" borderId="1" xfId="2" applyFont="1" applyBorder="1" applyAlignment="1" applyProtection="1">
      <alignment horizontal="center" vertical="center" wrapText="1"/>
      <protection hidden="1"/>
    </xf>
    <xf numFmtId="0" fontId="15" fillId="0" borderId="1" xfId="2" applyFont="1" applyBorder="1" applyAlignment="1" applyProtection="1">
      <alignment horizontal="center" vertical="center" wrapText="1"/>
      <protection hidden="1"/>
    </xf>
    <xf numFmtId="1" fontId="64" fillId="0" borderId="1" xfId="2" applyNumberFormat="1" applyFont="1" applyBorder="1" applyAlignment="1" applyProtection="1">
      <alignment horizontal="center" vertical="center" wrapText="1"/>
      <protection hidden="1"/>
    </xf>
    <xf numFmtId="0" fontId="41" fillId="0" borderId="2" xfId="2" applyFont="1" applyBorder="1" applyAlignment="1" applyProtection="1">
      <alignment horizontal="center" vertical="center"/>
      <protection locked="0"/>
    </xf>
    <xf numFmtId="0" fontId="53" fillId="0" borderId="1" xfId="2" applyFont="1" applyBorder="1" applyAlignment="1" applyProtection="1">
      <alignment horizontal="center" vertical="center" wrapText="1"/>
      <protection hidden="1"/>
    </xf>
    <xf numFmtId="0" fontId="3" fillId="0" borderId="1" xfId="2" applyFont="1" applyBorder="1" applyAlignment="1" applyProtection="1">
      <alignment horizontal="center" vertical="center" wrapText="1"/>
      <protection hidden="1"/>
    </xf>
    <xf numFmtId="1" fontId="53" fillId="0" borderId="1" xfId="2" applyNumberFormat="1" applyFont="1" applyBorder="1" applyAlignment="1" applyProtection="1">
      <alignment horizontal="center" vertical="center" wrapText="1"/>
      <protection hidden="1"/>
    </xf>
    <xf numFmtId="0" fontId="37" fillId="0" borderId="1" xfId="2" applyFont="1" applyBorder="1" applyAlignment="1" applyProtection="1">
      <alignment horizontal="center" vertical="center" wrapText="1"/>
      <protection hidden="1"/>
    </xf>
    <xf numFmtId="1" fontId="38" fillId="0" borderId="1" xfId="2" applyNumberFormat="1" applyFont="1" applyBorder="1" applyAlignment="1" applyProtection="1">
      <alignment horizontal="center" vertical="center" wrapText="1"/>
      <protection hidden="1"/>
    </xf>
    <xf numFmtId="1" fontId="39" fillId="0" borderId="1" xfId="2" applyNumberFormat="1" applyFont="1" applyBorder="1" applyAlignment="1" applyProtection="1">
      <alignment horizontal="center" vertical="center" wrapText="1"/>
      <protection hidden="1"/>
    </xf>
    <xf numFmtId="0" fontId="19" fillId="0" borderId="0" xfId="1" applyFont="1" applyProtection="1">
      <protection locked="0"/>
    </xf>
    <xf numFmtId="0" fontId="29" fillId="2" borderId="2" xfId="1" applyFont="1" applyFill="1" applyBorder="1" applyProtection="1"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0" fontId="48" fillId="2" borderId="1" xfId="1" applyFont="1" applyFill="1" applyBorder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/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4" fillId="2" borderId="2" xfId="1" applyFont="1" applyFill="1" applyBorder="1" applyProtection="1">
      <protection hidden="1"/>
    </xf>
    <xf numFmtId="0" fontId="26" fillId="2" borderId="2" xfId="1" applyFont="1" applyFill="1" applyBorder="1" applyProtection="1">
      <protection hidden="1"/>
    </xf>
    <xf numFmtId="0" fontId="48" fillId="2" borderId="1" xfId="1" applyFont="1" applyFill="1" applyBorder="1" applyAlignment="1" applyProtection="1">
      <alignment horizontal="center" vertical="center" wrapText="1"/>
      <protection hidden="1"/>
    </xf>
    <xf numFmtId="0" fontId="48" fillId="2" borderId="1" xfId="1" applyFont="1" applyFill="1" applyBorder="1" applyAlignment="1" applyProtection="1">
      <alignment horizontal="center"/>
      <protection hidden="1"/>
    </xf>
    <xf numFmtId="0" fontId="21" fillId="2" borderId="1" xfId="1" applyFont="1" applyFill="1" applyBorder="1" applyAlignment="1" applyProtection="1">
      <alignment horizontal="center"/>
      <protection hidden="1"/>
    </xf>
    <xf numFmtId="0" fontId="53" fillId="0" borderId="1" xfId="0" applyFont="1" applyBorder="1" applyAlignment="1" applyProtection="1">
      <alignment horizontal="center"/>
      <protection locked="0"/>
    </xf>
    <xf numFmtId="0" fontId="53" fillId="0" borderId="1" xfId="0" applyFont="1" applyBorder="1" applyAlignment="1" applyProtection="1">
      <alignment horizontal="center"/>
      <protection hidden="1"/>
    </xf>
    <xf numFmtId="0" fontId="68" fillId="0" borderId="0" xfId="1" applyFont="1" applyAlignment="1" applyProtection="1">
      <alignment horizontal="left"/>
      <protection hidden="1"/>
    </xf>
    <xf numFmtId="0" fontId="64" fillId="0" borderId="1" xfId="1" applyFont="1" applyBorder="1" applyAlignment="1" applyProtection="1">
      <alignment horizontal="center"/>
      <protection hidden="1"/>
    </xf>
    <xf numFmtId="0" fontId="48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9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13" fillId="0" borderId="0" xfId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vertical="center"/>
      <protection hidden="1"/>
    </xf>
    <xf numFmtId="0" fontId="13" fillId="0" borderId="1" xfId="1" applyBorder="1" applyAlignment="1" applyProtection="1">
      <alignment horizontal="center" vertical="center" wrapText="1"/>
      <protection hidden="1"/>
    </xf>
    <xf numFmtId="0" fontId="69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center" vertical="top" wrapText="1"/>
      <protection hidden="1"/>
    </xf>
    <xf numFmtId="1" fontId="13" fillId="0" borderId="1" xfId="1" applyNumberFormat="1" applyBorder="1" applyAlignment="1" applyProtection="1">
      <alignment horizontal="center"/>
      <protection hidden="1"/>
    </xf>
    <xf numFmtId="1" fontId="53" fillId="0" borderId="1" xfId="1" applyNumberFormat="1" applyFont="1" applyBorder="1" applyProtection="1">
      <protection hidden="1"/>
    </xf>
    <xf numFmtId="1" fontId="13" fillId="0" borderId="1" xfId="1" applyNumberFormat="1" applyBorder="1" applyProtection="1">
      <protection hidden="1"/>
    </xf>
    <xf numFmtId="0" fontId="13" fillId="0" borderId="1" xfId="1" applyBorder="1" applyProtection="1">
      <protection hidden="1"/>
    </xf>
    <xf numFmtId="1" fontId="5" fillId="0" borderId="1" xfId="1" applyNumberFormat="1" applyFont="1" applyBorder="1" applyProtection="1">
      <protection hidden="1"/>
    </xf>
    <xf numFmtId="1" fontId="70" fillId="0" borderId="1" xfId="1" applyNumberFormat="1" applyFont="1" applyBorder="1" applyAlignment="1" applyProtection="1">
      <alignment horizontal="center" vertical="center"/>
      <protection hidden="1"/>
    </xf>
    <xf numFmtId="1" fontId="68" fillId="2" borderId="1" xfId="1" applyNumberFormat="1" applyFont="1" applyFill="1" applyBorder="1" applyAlignment="1" applyProtection="1">
      <alignment horizontal="center" vertical="center"/>
      <protection hidden="1"/>
    </xf>
    <xf numFmtId="1" fontId="71" fillId="0" borderId="1" xfId="1" applyNumberFormat="1" applyFont="1" applyBorder="1" applyAlignment="1" applyProtection="1">
      <alignment horizontal="center" vertical="center"/>
      <protection hidden="1"/>
    </xf>
    <xf numFmtId="0" fontId="3" fillId="0" borderId="0" xfId="2" applyFont="1" applyProtection="1">
      <protection locked="0"/>
    </xf>
    <xf numFmtId="0" fontId="36" fillId="0" borderId="0" xfId="2" applyFont="1" applyAlignment="1" applyProtection="1">
      <alignment horizontal="center"/>
      <protection locked="0"/>
    </xf>
    <xf numFmtId="49" fontId="3" fillId="0" borderId="0" xfId="2" applyNumberFormat="1" applyFont="1" applyAlignment="1" applyProtection="1">
      <alignment horizontal="center"/>
      <protection locked="0"/>
    </xf>
    <xf numFmtId="0" fontId="3" fillId="0" borderId="2" xfId="2" applyFont="1" applyBorder="1" applyProtection="1">
      <protection locked="0"/>
    </xf>
    <xf numFmtId="0" fontId="8" fillId="0" borderId="2" xfId="2" applyFont="1" applyBorder="1" applyProtection="1">
      <protection locked="0"/>
    </xf>
    <xf numFmtId="0" fontId="68" fillId="0" borderId="1" xfId="2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3" applyProtection="1">
      <protection locked="0"/>
    </xf>
    <xf numFmtId="0" fontId="3" fillId="0" borderId="0" xfId="3" applyFont="1" applyProtection="1">
      <protection locked="0"/>
    </xf>
    <xf numFmtId="0" fontId="53" fillId="0" borderId="1" xfId="0" applyFont="1" applyBorder="1" applyAlignment="1" applyProtection="1">
      <alignment horizontal="center" vertical="center"/>
      <protection hidden="1"/>
    </xf>
    <xf numFmtId="0" fontId="71" fillId="0" borderId="1" xfId="3" applyFont="1" applyBorder="1" applyAlignment="1" applyProtection="1">
      <alignment horizontal="center" vertical="center" wrapText="1"/>
      <protection hidden="1"/>
    </xf>
    <xf numFmtId="0" fontId="3" fillId="0" borderId="1" xfId="3" applyFont="1" applyBorder="1" applyAlignment="1" applyProtection="1">
      <alignment horizontal="center" vertical="center" wrapText="1"/>
      <protection hidden="1"/>
    </xf>
    <xf numFmtId="0" fontId="3" fillId="0" borderId="1" xfId="3" applyFont="1" applyBorder="1" applyAlignment="1" applyProtection="1">
      <alignment horizontal="center" vertical="top" wrapText="1"/>
      <protection hidden="1"/>
    </xf>
    <xf numFmtId="0" fontId="51" fillId="0" borderId="0" xfId="1" applyFont="1" applyAlignment="1" applyProtection="1">
      <alignment horizontal="center"/>
      <protection locked="0"/>
    </xf>
    <xf numFmtId="1" fontId="52" fillId="0" borderId="1" xfId="1" applyNumberFormat="1" applyFont="1" applyBorder="1" applyAlignment="1" applyProtection="1">
      <alignment horizontal="center" vertical="center"/>
      <protection hidden="1"/>
    </xf>
    <xf numFmtId="0" fontId="72" fillId="0" borderId="0" xfId="0" applyFont="1" applyProtection="1">
      <protection locked="0"/>
    </xf>
    <xf numFmtId="0" fontId="73" fillId="0" borderId="8" xfId="0" applyFont="1" applyBorder="1" applyProtection="1">
      <protection locked="0"/>
    </xf>
    <xf numFmtId="0" fontId="74" fillId="0" borderId="8" xfId="0" applyFont="1" applyBorder="1" applyProtection="1">
      <protection locked="0"/>
    </xf>
    <xf numFmtId="0" fontId="72" fillId="0" borderId="0" xfId="0" applyFont="1" applyAlignment="1" applyProtection="1">
      <alignment vertical="center" wrapText="1"/>
      <protection locked="0"/>
    </xf>
    <xf numFmtId="0" fontId="75" fillId="0" borderId="1" xfId="0" applyFont="1" applyBorder="1" applyAlignment="1" applyProtection="1">
      <alignment vertical="center" wrapText="1"/>
      <protection hidden="1"/>
    </xf>
    <xf numFmtId="0" fontId="76" fillId="0" borderId="1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locked="0"/>
    </xf>
    <xf numFmtId="0" fontId="48" fillId="0" borderId="1" xfId="0" applyFont="1" applyBorder="1" applyAlignment="1" applyProtection="1">
      <alignment horizontal="center" vertical="center"/>
      <protection hidden="1"/>
    </xf>
    <xf numFmtId="1" fontId="48" fillId="0" borderId="1" xfId="0" applyNumberFormat="1" applyFont="1" applyBorder="1" applyAlignment="1" applyProtection="1">
      <alignment vertical="center" wrapText="1"/>
      <protection locked="0"/>
    </xf>
    <xf numFmtId="1" fontId="48" fillId="0" borderId="5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quotePrefix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1" fontId="77" fillId="0" borderId="1" xfId="0" applyNumberFormat="1" applyFont="1" applyBorder="1" applyAlignment="1" applyProtection="1">
      <alignment horizontal="center" vertical="center" shrinkToFit="1"/>
      <protection locked="0"/>
    </xf>
    <xf numFmtId="0" fontId="53" fillId="6" borderId="1" xfId="0" applyFont="1" applyFill="1" applyBorder="1" applyAlignment="1" applyProtection="1">
      <alignment horizontal="center" vertical="center"/>
      <protection locked="0"/>
    </xf>
    <xf numFmtId="14" fontId="53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48" fillId="6" borderId="1" xfId="0" applyFont="1" applyFill="1" applyBorder="1" applyAlignment="1" applyProtection="1">
      <alignment horizontal="center" vertical="center"/>
      <protection locked="0"/>
    </xf>
    <xf numFmtId="1" fontId="48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5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1" fontId="0" fillId="0" borderId="0" xfId="0" applyNumberFormat="1" applyAlignment="1" applyProtection="1">
      <alignment vertical="center"/>
      <protection hidden="1"/>
    </xf>
    <xf numFmtId="14" fontId="0" fillId="0" borderId="0" xfId="0" applyNumberFormat="1" applyAlignment="1" applyProtection="1">
      <alignment vertical="center"/>
      <protection hidden="1"/>
    </xf>
    <xf numFmtId="0" fontId="1" fillId="10" borderId="1" xfId="0" applyFont="1" applyFill="1" applyBorder="1" applyAlignment="1" applyProtection="1">
      <alignment horizontal="left" vertical="center" wrapText="1"/>
      <protection hidden="1"/>
    </xf>
    <xf numFmtId="0" fontId="1" fillId="10" borderId="3" xfId="0" applyFont="1" applyFill="1" applyBorder="1" applyAlignment="1" applyProtection="1">
      <alignment horizontal="left" vertical="center" wrapText="1"/>
      <protection hidden="1"/>
    </xf>
    <xf numFmtId="0" fontId="1" fillId="10" borderId="3" xfId="0" applyFont="1" applyFill="1" applyBorder="1" applyAlignment="1" applyProtection="1">
      <alignment horizontal="center" vertical="center" wrapText="1"/>
      <protection hidden="1"/>
    </xf>
    <xf numFmtId="0" fontId="1" fillId="10" borderId="1" xfId="0" applyFont="1" applyFill="1" applyBorder="1" applyAlignment="1" applyProtection="1">
      <alignment horizontal="left" vertical="center"/>
      <protection hidden="1"/>
    </xf>
    <xf numFmtId="0" fontId="1" fillId="10" borderId="1" xfId="0" applyFont="1" applyFill="1" applyBorder="1" applyAlignment="1" applyProtection="1">
      <alignment horizontal="center" vertical="center"/>
      <protection hidden="1"/>
    </xf>
    <xf numFmtId="0" fontId="16" fillId="0" borderId="0" xfId="1" applyFont="1" applyProtection="1">
      <protection locked="0"/>
    </xf>
    <xf numFmtId="0" fontId="68" fillId="0" borderId="1" xfId="1" applyFont="1" applyBorder="1" applyAlignment="1" applyProtection="1">
      <alignment horizontal="center" vertical="center"/>
      <protection hidden="1"/>
    </xf>
    <xf numFmtId="0" fontId="80" fillId="9" borderId="10" xfId="0" applyFont="1" applyFill="1" applyBorder="1" applyAlignment="1" applyProtection="1">
      <alignment vertical="center" wrapText="1"/>
      <protection hidden="1"/>
    </xf>
    <xf numFmtId="0" fontId="55" fillId="0" borderId="0" xfId="0" applyFont="1" applyAlignment="1" applyProtection="1">
      <alignment vertical="center"/>
      <protection locked="0"/>
    </xf>
    <xf numFmtId="0" fontId="69" fillId="0" borderId="0" xfId="0" applyFont="1" applyAlignment="1" applyProtection="1">
      <alignment vertical="center"/>
      <protection locked="0"/>
    </xf>
    <xf numFmtId="0" fontId="17" fillId="13" borderId="1" xfId="0" applyFont="1" applyFill="1" applyBorder="1" applyAlignment="1" applyProtection="1">
      <alignment vertical="center"/>
      <protection locked="0"/>
    </xf>
    <xf numFmtId="0" fontId="54" fillId="2" borderId="1" xfId="1" applyFont="1" applyFill="1" applyBorder="1" applyAlignment="1" applyProtection="1">
      <alignment horizontal="left"/>
      <protection hidden="1"/>
    </xf>
    <xf numFmtId="0" fontId="13" fillId="0" borderId="1" xfId="1" applyBorder="1" applyProtection="1">
      <protection locked="0"/>
    </xf>
    <xf numFmtId="0" fontId="48" fillId="0" borderId="1" xfId="1" applyFont="1" applyBorder="1" applyAlignment="1" applyProtection="1">
      <alignment vertical="center" wrapText="1"/>
      <protection hidden="1"/>
    </xf>
    <xf numFmtId="0" fontId="53" fillId="0" borderId="1" xfId="1" applyFont="1" applyBorder="1" applyAlignment="1" applyProtection="1">
      <alignment horizontal="left" vertical="center" wrapText="1"/>
      <protection hidden="1"/>
    </xf>
    <xf numFmtId="0" fontId="0" fillId="0" borderId="8" xfId="0" applyBorder="1" applyProtection="1">
      <protection locked="0"/>
    </xf>
    <xf numFmtId="0" fontId="13" fillId="0" borderId="8" xfId="1" applyBorder="1" applyProtection="1">
      <protection locked="0"/>
    </xf>
    <xf numFmtId="1" fontId="68" fillId="13" borderId="1" xfId="1" applyNumberFormat="1" applyFont="1" applyFill="1" applyBorder="1" applyAlignment="1" applyProtection="1">
      <alignment horizontal="center" vertical="center"/>
      <protection locked="0"/>
    </xf>
    <xf numFmtId="0" fontId="0" fillId="13" borderId="1" xfId="0" applyFill="1" applyBorder="1" applyProtection="1">
      <protection locked="0"/>
    </xf>
    <xf numFmtId="0" fontId="13" fillId="0" borderId="1" xfId="1" applyBorder="1" applyAlignment="1" applyProtection="1">
      <alignment horizontal="center" vertical="center" wrapText="1"/>
      <protection locked="0"/>
    </xf>
    <xf numFmtId="0" fontId="45" fillId="0" borderId="0" xfId="1" applyFont="1" applyAlignment="1" applyProtection="1">
      <alignment vertical="center"/>
      <protection hidden="1"/>
    </xf>
    <xf numFmtId="0" fontId="53" fillId="2" borderId="1" xfId="2" applyFont="1" applyFill="1" applyBorder="1" applyAlignment="1" applyProtection="1">
      <alignment horizontal="center" vertical="center" wrapText="1"/>
      <protection hidden="1"/>
    </xf>
    <xf numFmtId="0" fontId="88" fillId="0" borderId="0" xfId="3" applyFont="1" applyProtection="1">
      <protection locked="0"/>
    </xf>
    <xf numFmtId="0" fontId="91" fillId="0" borderId="0" xfId="1" applyFont="1" applyAlignment="1" applyProtection="1">
      <alignment horizontal="center"/>
      <protection hidden="1"/>
    </xf>
    <xf numFmtId="0" fontId="65" fillId="0" borderId="0" xfId="1" applyFont="1" applyAlignment="1" applyProtection="1">
      <alignment vertical="center"/>
      <protection hidden="1"/>
    </xf>
    <xf numFmtId="0" fontId="68" fillId="0" borderId="1" xfId="1" applyFont="1" applyBorder="1" applyAlignment="1" applyProtection="1">
      <alignment horizontal="center" vertical="center" textRotation="90"/>
      <protection hidden="1"/>
    </xf>
    <xf numFmtId="0" fontId="70" fillId="0" borderId="0" xfId="1" applyFont="1" applyAlignment="1" applyProtection="1">
      <alignment horizontal="center"/>
      <protection hidden="1"/>
    </xf>
    <xf numFmtId="0" fontId="70" fillId="0" borderId="1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left"/>
      <protection hidden="1"/>
    </xf>
    <xf numFmtId="0" fontId="3" fillId="0" borderId="1" xfId="1" applyFont="1" applyBorder="1" applyAlignment="1" applyProtection="1">
      <alignment horizontal="left"/>
      <protection locked="0"/>
    </xf>
    <xf numFmtId="1" fontId="48" fillId="4" borderId="1" xfId="1" applyNumberFormat="1" applyFont="1" applyFill="1" applyBorder="1" applyProtection="1">
      <protection hidden="1"/>
    </xf>
    <xf numFmtId="0" fontId="48" fillId="4" borderId="1" xfId="1" applyFont="1" applyFill="1" applyBorder="1" applyProtection="1">
      <protection hidden="1"/>
    </xf>
    <xf numFmtId="0" fontId="48" fillId="4" borderId="1" xfId="1" applyFont="1" applyFill="1" applyBorder="1" applyProtection="1">
      <protection locked="0"/>
    </xf>
    <xf numFmtId="1" fontId="48" fillId="0" borderId="1" xfId="1" applyNumberFormat="1" applyFont="1" applyBorder="1" applyAlignment="1" applyProtection="1">
      <alignment horizontal="center"/>
      <protection hidden="1"/>
    </xf>
    <xf numFmtId="0" fontId="48" fillId="4" borderId="1" xfId="1" applyFont="1" applyFill="1" applyBorder="1" applyAlignment="1" applyProtection="1">
      <alignment horizontal="center"/>
      <protection hidden="1"/>
    </xf>
    <xf numFmtId="1" fontId="48" fillId="0" borderId="1" xfId="1" applyNumberFormat="1" applyFont="1" applyBorder="1" applyProtection="1">
      <protection locked="0"/>
    </xf>
    <xf numFmtId="0" fontId="40" fillId="0" borderId="19" xfId="1" applyFont="1" applyBorder="1" applyProtection="1">
      <protection locked="0"/>
    </xf>
    <xf numFmtId="1" fontId="64" fillId="0" borderId="1" xfId="0" applyNumberFormat="1" applyFont="1" applyBorder="1" applyAlignment="1" applyProtection="1">
      <alignment horizontal="center" vertical="center" wrapText="1"/>
      <protection hidden="1"/>
    </xf>
    <xf numFmtId="0" fontId="84" fillId="0" borderId="1" xfId="1" applyFont="1" applyBorder="1" applyAlignment="1" applyProtection="1">
      <alignment horizontal="center" vertical="center"/>
      <protection hidden="1"/>
    </xf>
    <xf numFmtId="49" fontId="92" fillId="9" borderId="11" xfId="0" applyNumberFormat="1" applyFont="1" applyFill="1" applyBorder="1" applyAlignment="1" applyProtection="1">
      <alignment horizontal="center" vertical="center"/>
      <protection hidden="1"/>
    </xf>
    <xf numFmtId="0" fontId="48" fillId="0" borderId="1" xfId="1" applyFont="1" applyBorder="1" applyAlignment="1" applyProtection="1">
      <alignment horizontal="center" vertical="center"/>
      <protection hidden="1"/>
    </xf>
    <xf numFmtId="0" fontId="86" fillId="0" borderId="1" xfId="0" applyFont="1" applyBorder="1" applyAlignment="1" applyProtection="1">
      <alignment vertical="center"/>
      <protection hidden="1"/>
    </xf>
    <xf numFmtId="0" fontId="87" fillId="0" borderId="1" xfId="1" applyFont="1" applyBorder="1" applyAlignment="1" applyProtection="1">
      <alignment vertical="center"/>
      <protection hidden="1"/>
    </xf>
    <xf numFmtId="0" fontId="87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3" fillId="0" borderId="2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Alignment="1" applyProtection="1">
      <alignment textRotation="90"/>
      <protection locked="0"/>
    </xf>
    <xf numFmtId="0" fontId="1" fillId="0" borderId="1" xfId="0" applyFont="1" applyBorder="1" applyAlignment="1" applyProtection="1">
      <alignment vertical="center"/>
      <protection hidden="1"/>
    </xf>
    <xf numFmtId="0" fontId="65" fillId="0" borderId="0" xfId="1" applyFont="1" applyAlignment="1" applyProtection="1">
      <alignment vertical="center"/>
      <protection locked="0"/>
    </xf>
    <xf numFmtId="0" fontId="26" fillId="2" borderId="2" xfId="1" applyFont="1" applyFill="1" applyBorder="1" applyProtection="1">
      <protection locked="0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48" fillId="0" borderId="0" xfId="1" applyFont="1" applyAlignment="1" applyProtection="1">
      <alignment horizontal="right" vertical="center" wrapText="1"/>
      <protection locked="0"/>
    </xf>
    <xf numFmtId="0" fontId="48" fillId="0" borderId="0" xfId="1" applyFont="1" applyAlignment="1" applyProtection="1">
      <alignment vertical="center" wrapText="1"/>
      <protection locked="0"/>
    </xf>
    <xf numFmtId="0" fontId="19" fillId="0" borderId="0" xfId="0" applyFont="1" applyProtection="1">
      <protection hidden="1"/>
    </xf>
    <xf numFmtId="0" fontId="56" fillId="0" borderId="1" xfId="0" applyFont="1" applyBorder="1" applyProtection="1">
      <protection hidden="1"/>
    </xf>
    <xf numFmtId="164" fontId="54" fillId="0" borderId="1" xfId="0" applyNumberFormat="1" applyFont="1" applyBorder="1" applyAlignment="1" applyProtection="1">
      <alignment horizontal="center" vertical="center"/>
      <protection hidden="1"/>
    </xf>
    <xf numFmtId="164" fontId="54" fillId="0" borderId="1" xfId="0" applyNumberFormat="1" applyFont="1" applyBorder="1" applyAlignment="1" applyProtection="1">
      <alignment horizontal="left" vertical="center"/>
      <protection hidden="1"/>
    </xf>
    <xf numFmtId="14" fontId="54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1" xfId="0" applyNumberFormat="1" applyBorder="1" applyProtection="1">
      <protection hidden="1"/>
    </xf>
    <xf numFmtId="0" fontId="13" fillId="0" borderId="1" xfId="0" applyFont="1" applyBorder="1" applyProtection="1">
      <protection hidden="1"/>
    </xf>
    <xf numFmtId="1" fontId="0" fillId="2" borderId="1" xfId="0" applyNumberFormat="1" applyFill="1" applyBorder="1" applyProtection="1">
      <protection hidden="1"/>
    </xf>
    <xf numFmtId="0" fontId="50" fillId="2" borderId="1" xfId="0" applyFont="1" applyFill="1" applyBorder="1" applyProtection="1">
      <protection hidden="1"/>
    </xf>
    <xf numFmtId="0" fontId="50" fillId="0" borderId="1" xfId="0" applyFont="1" applyBorder="1" applyProtection="1">
      <protection hidden="1"/>
    </xf>
    <xf numFmtId="1" fontId="0" fillId="0" borderId="1" xfId="0" applyNumberFormat="1" applyBorder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9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57" fillId="0" borderId="1" xfId="0" applyFont="1" applyBorder="1" applyProtection="1">
      <protection hidden="1"/>
    </xf>
    <xf numFmtId="0" fontId="57" fillId="2" borderId="1" xfId="0" applyFont="1" applyFill="1" applyBorder="1" applyProtection="1">
      <protection hidden="1"/>
    </xf>
    <xf numFmtId="0" fontId="85" fillId="15" borderId="1" xfId="0" applyFont="1" applyFill="1" applyBorder="1" applyProtection="1"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wrapText="1"/>
      <protection locked="0"/>
    </xf>
    <xf numFmtId="0" fontId="11" fillId="0" borderId="0" xfId="1" applyFont="1" applyAlignment="1" applyProtection="1">
      <alignment horizontal="left" vertical="center"/>
      <protection hidden="1"/>
    </xf>
    <xf numFmtId="1" fontId="48" fillId="0" borderId="1" xfId="1" applyNumberFormat="1" applyFont="1" applyBorder="1" applyAlignment="1" applyProtection="1">
      <alignment vertical="center"/>
      <protection hidden="1"/>
    </xf>
    <xf numFmtId="0" fontId="53" fillId="0" borderId="1" xfId="1" applyFont="1" applyBorder="1" applyAlignment="1" applyProtection="1">
      <alignment vertical="center"/>
      <protection hidden="1"/>
    </xf>
    <xf numFmtId="14" fontId="48" fillId="0" borderId="1" xfId="1" applyNumberFormat="1" applyFont="1" applyBorder="1" applyProtection="1">
      <protection hidden="1"/>
    </xf>
    <xf numFmtId="1" fontId="48" fillId="0" borderId="1" xfId="1" applyNumberFormat="1" applyFont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3" fillId="0" borderId="1" xfId="1" applyFont="1" applyBorder="1" applyAlignment="1" applyProtection="1">
      <alignment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locked="0"/>
    </xf>
    <xf numFmtId="0" fontId="65" fillId="0" borderId="0" xfId="3" applyFont="1" applyProtection="1">
      <protection hidden="1"/>
    </xf>
    <xf numFmtId="0" fontId="45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79" fillId="9" borderId="9" xfId="0" applyFont="1" applyFill="1" applyBorder="1" applyAlignment="1" applyProtection="1">
      <alignment horizontal="center" vertical="center"/>
      <protection hidden="1"/>
    </xf>
    <xf numFmtId="0" fontId="13" fillId="2" borderId="1" xfId="1" applyFill="1" applyBorder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vertical="center"/>
      <protection locked="0"/>
    </xf>
    <xf numFmtId="0" fontId="0" fillId="13" borderId="1" xfId="0" applyFill="1" applyBorder="1" applyProtection="1">
      <protection hidden="1"/>
    </xf>
    <xf numFmtId="0" fontId="56" fillId="0" borderId="0" xfId="1" applyFont="1" applyAlignment="1" applyProtection="1">
      <alignment horizontal="left"/>
      <protection locked="0"/>
    </xf>
    <xf numFmtId="17" fontId="48" fillId="0" borderId="1" xfId="1" applyNumberFormat="1" applyFont="1" applyBorder="1" applyAlignment="1" applyProtection="1">
      <alignment horizontal="center" vertical="top"/>
      <protection hidden="1"/>
    </xf>
    <xf numFmtId="0" fontId="1" fillId="0" borderId="1" xfId="1" applyFont="1" applyBorder="1" applyAlignment="1" applyProtection="1">
      <alignment horizontal="center" vertical="center" wrapText="1"/>
      <protection hidden="1"/>
    </xf>
    <xf numFmtId="0" fontId="10" fillId="0" borderId="0" xfId="1" applyFont="1" applyAlignment="1" applyProtection="1">
      <alignment horizontal="left"/>
      <protection hidden="1"/>
    </xf>
    <xf numFmtId="0" fontId="84" fillId="0" borderId="0" xfId="1" applyFont="1" applyAlignment="1" applyProtection="1">
      <alignment horizontal="center"/>
      <protection locked="0"/>
    </xf>
    <xf numFmtId="0" fontId="75" fillId="0" borderId="0" xfId="1" applyFont="1" applyAlignment="1" applyProtection="1">
      <alignment horizontal="center" vertical="center"/>
      <protection hidden="1"/>
    </xf>
    <xf numFmtId="0" fontId="51" fillId="0" borderId="1" xfId="1" applyFont="1" applyBorder="1" applyAlignment="1" applyProtection="1">
      <alignment horizontal="center" vertical="center"/>
      <protection hidden="1"/>
    </xf>
    <xf numFmtId="0" fontId="65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" fillId="0" borderId="1" xfId="0" applyFont="1" applyBorder="1" applyProtection="1">
      <protection hidden="1"/>
    </xf>
    <xf numFmtId="0" fontId="59" fillId="0" borderId="1" xfId="0" applyFont="1" applyBorder="1" applyProtection="1">
      <protection hidden="1"/>
    </xf>
    <xf numFmtId="0" fontId="60" fillId="0" borderId="1" xfId="0" applyFont="1" applyBorder="1" applyProtection="1">
      <protection hidden="1"/>
    </xf>
    <xf numFmtId="0" fontId="56" fillId="0" borderId="0" xfId="0" applyFont="1" applyAlignment="1" applyProtection="1">
      <alignment horizontal="center" vertical="center"/>
      <protection locked="0"/>
    </xf>
    <xf numFmtId="0" fontId="54" fillId="6" borderId="1" xfId="0" applyFont="1" applyFill="1" applyBorder="1" applyAlignment="1" applyProtection="1">
      <alignment horizontal="center" vertical="center" wrapText="1"/>
      <protection locked="0"/>
    </xf>
    <xf numFmtId="14" fontId="54" fillId="6" borderId="1" xfId="0" applyNumberFormat="1" applyFont="1" applyFill="1" applyBorder="1" applyAlignment="1" applyProtection="1">
      <alignment horizontal="left" vertical="center" wrapText="1"/>
      <protection locked="0"/>
    </xf>
    <xf numFmtId="0" fontId="54" fillId="0" borderId="1" xfId="0" applyFont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1" fontId="54" fillId="0" borderId="1" xfId="0" applyNumberFormat="1" applyFont="1" applyBorder="1" applyAlignment="1" applyProtection="1">
      <alignment horizontal="center" vertical="center" wrapText="1"/>
      <protection hidden="1"/>
    </xf>
    <xf numFmtId="14" fontId="5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vertical="center"/>
      <protection hidden="1"/>
    </xf>
    <xf numFmtId="1" fontId="69" fillId="0" borderId="1" xfId="0" applyNumberFormat="1" applyFont="1" applyBorder="1" applyAlignment="1" applyProtection="1">
      <alignment vertical="center"/>
      <protection hidden="1"/>
    </xf>
    <xf numFmtId="0" fontId="69" fillId="0" borderId="1" xfId="0" applyFont="1" applyBorder="1" applyAlignment="1" applyProtection="1">
      <alignment vertical="center"/>
      <protection hidden="1"/>
    </xf>
    <xf numFmtId="0" fontId="50" fillId="0" borderId="1" xfId="0" applyFont="1" applyBorder="1" applyAlignment="1" applyProtection="1">
      <alignment vertical="center"/>
      <protection hidden="1"/>
    </xf>
    <xf numFmtId="0" fontId="1" fillId="7" borderId="4" xfId="0" applyFont="1" applyFill="1" applyBorder="1" applyAlignment="1" applyProtection="1">
      <alignment vertical="center"/>
      <protection hidden="1"/>
    </xf>
    <xf numFmtId="0" fontId="1" fillId="7" borderId="8" xfId="0" applyFont="1" applyFill="1" applyBorder="1" applyAlignment="1" applyProtection="1">
      <alignment vertical="center"/>
      <protection hidden="1"/>
    </xf>
    <xf numFmtId="17" fontId="21" fillId="7" borderId="1" xfId="0" applyNumberFormat="1" applyFont="1" applyFill="1" applyBorder="1" applyAlignment="1" applyProtection="1">
      <alignment horizontal="center" vertical="center"/>
      <protection hidden="1"/>
    </xf>
    <xf numFmtId="1" fontId="54" fillId="0" borderId="1" xfId="0" applyNumberFormat="1" applyFont="1" applyBorder="1" applyAlignment="1" applyProtection="1">
      <alignment horizontal="center" vertical="center" wrapText="1"/>
      <protection locked="0"/>
    </xf>
    <xf numFmtId="0" fontId="69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50" fillId="0" borderId="1" xfId="0" applyFont="1" applyBorder="1" applyAlignment="1" applyProtection="1">
      <alignment vertical="center"/>
      <protection locked="0"/>
    </xf>
    <xf numFmtId="0" fontId="55" fillId="0" borderId="1" xfId="0" applyFont="1" applyBorder="1" applyAlignment="1" applyProtection="1">
      <alignment vertical="center"/>
      <protection locked="0"/>
    </xf>
    <xf numFmtId="0" fontId="94" fillId="6" borderId="1" xfId="0" applyFont="1" applyFill="1" applyBorder="1" applyAlignment="1" applyProtection="1">
      <alignment wrapText="1"/>
      <protection locked="0"/>
    </xf>
    <xf numFmtId="164" fontId="94" fillId="0" borderId="1" xfId="0" applyNumberFormat="1" applyFont="1" applyBorder="1" applyAlignment="1" applyProtection="1">
      <alignment horizontal="left" vertical="center"/>
      <protection hidden="1"/>
    </xf>
    <xf numFmtId="0" fontId="95" fillId="0" borderId="1" xfId="1" applyFont="1" applyBorder="1" applyAlignment="1" applyProtection="1">
      <alignment vertical="center"/>
      <protection hidden="1"/>
    </xf>
    <xf numFmtId="0" fontId="36" fillId="0" borderId="1" xfId="1" applyFont="1" applyBorder="1" applyProtection="1">
      <protection hidden="1"/>
    </xf>
    <xf numFmtId="0" fontId="27" fillId="0" borderId="0" xfId="1" applyFont="1" applyProtection="1">
      <protection hidden="1"/>
    </xf>
    <xf numFmtId="0" fontId="45" fillId="0" borderId="0" xfId="1" applyFont="1" applyAlignment="1" applyProtection="1">
      <alignment horizontal="center"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13" fillId="0" borderId="1" xfId="1" applyBorder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left"/>
      <protection hidden="1"/>
    </xf>
    <xf numFmtId="0" fontId="1" fillId="0" borderId="1" xfId="1" applyFont="1" applyBorder="1" applyAlignment="1" applyProtection="1">
      <alignment horizontal="left" vertical="center" wrapText="1"/>
      <protection hidden="1"/>
    </xf>
    <xf numFmtId="0" fontId="1" fillId="0" borderId="3" xfId="1" applyFont="1" applyBorder="1" applyAlignment="1" applyProtection="1">
      <alignment vertical="center"/>
      <protection hidden="1"/>
    </xf>
    <xf numFmtId="0" fontId="1" fillId="0" borderId="7" xfId="1" applyFont="1" applyBorder="1" applyAlignment="1" applyProtection="1">
      <alignment vertical="center"/>
      <protection hidden="1"/>
    </xf>
    <xf numFmtId="0" fontId="13" fillId="0" borderId="0" xfId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64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hidden="1"/>
    </xf>
    <xf numFmtId="0" fontId="63" fillId="0" borderId="1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right" vertical="center" wrapText="1"/>
      <protection hidden="1"/>
    </xf>
    <xf numFmtId="0" fontId="17" fillId="0" borderId="0" xfId="0" applyFont="1" applyProtection="1"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1" fontId="5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8" fillId="0" borderId="0" xfId="1" applyFont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3" fillId="0" borderId="1" xfId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0" fontId="88" fillId="0" borderId="0" xfId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51" fillId="0" borderId="1" xfId="1" applyFont="1" applyBorder="1" applyAlignment="1" applyProtection="1">
      <alignment horizontal="center" vertical="center" wrapText="1"/>
      <protection hidden="1"/>
    </xf>
    <xf numFmtId="164" fontId="50" fillId="0" borderId="1" xfId="0" applyNumberFormat="1" applyFont="1" applyBorder="1" applyProtection="1">
      <protection hidden="1"/>
    </xf>
    <xf numFmtId="9" fontId="13" fillId="0" borderId="16" xfId="0" applyNumberFormat="1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55" fillId="0" borderId="1" xfId="1" applyFont="1" applyBorder="1" applyAlignment="1" applyProtection="1">
      <alignment horizontal="center" vertical="center" wrapText="1"/>
      <protection hidden="1"/>
    </xf>
    <xf numFmtId="0" fontId="56" fillId="0" borderId="0" xfId="1" applyFont="1" applyAlignment="1" applyProtection="1">
      <alignment horizontal="center" vertical="center"/>
      <protection hidden="1"/>
    </xf>
    <xf numFmtId="14" fontId="48" fillId="0" borderId="1" xfId="0" applyNumberFormat="1" applyFont="1" applyBorder="1" applyAlignment="1" applyProtection="1">
      <alignment horizontal="center" vertical="center"/>
      <protection hidden="1"/>
    </xf>
    <xf numFmtId="0" fontId="64" fillId="13" borderId="1" xfId="0" applyFont="1" applyFill="1" applyBorder="1" applyAlignment="1" applyProtection="1">
      <alignment horizontal="center" vertical="center"/>
      <protection locked="0"/>
    </xf>
    <xf numFmtId="0" fontId="94" fillId="0" borderId="1" xfId="0" applyFont="1" applyBorder="1" applyAlignment="1" applyProtection="1">
      <alignment horizontal="left" vertical="center"/>
      <protection hidden="1"/>
    </xf>
    <xf numFmtId="0" fontId="48" fillId="0" borderId="1" xfId="0" applyFont="1" applyBorder="1" applyAlignment="1" applyProtection="1">
      <alignment horizontal="left" vertical="center"/>
      <protection hidden="1"/>
    </xf>
    <xf numFmtId="0" fontId="4" fillId="11" borderId="1" xfId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hidden="1"/>
    </xf>
    <xf numFmtId="0" fontId="78" fillId="0" borderId="1" xfId="0" applyFont="1" applyBorder="1" applyAlignment="1" applyProtection="1">
      <alignment vertical="center"/>
      <protection hidden="1"/>
    </xf>
    <xf numFmtId="0" fontId="65" fillId="0" borderId="1" xfId="1" applyFont="1" applyBorder="1" applyAlignment="1" applyProtection="1">
      <alignment horizontal="center"/>
      <protection hidden="1"/>
    </xf>
    <xf numFmtId="0" fontId="3" fillId="0" borderId="1" xfId="1" applyFont="1" applyBorder="1" applyProtection="1">
      <protection hidden="1"/>
    </xf>
    <xf numFmtId="0" fontId="8" fillId="0" borderId="1" xfId="1" applyFont="1" applyBorder="1" applyProtection="1">
      <protection hidden="1"/>
    </xf>
    <xf numFmtId="0" fontId="3" fillId="0" borderId="1" xfId="1" applyFont="1" applyBorder="1" applyAlignment="1" applyProtection="1">
      <alignment vertical="top" wrapText="1"/>
      <protection hidden="1"/>
    </xf>
    <xf numFmtId="0" fontId="3" fillId="0" borderId="3" xfId="1" applyFont="1" applyBorder="1" applyAlignment="1" applyProtection="1">
      <alignment vertical="center" wrapText="1"/>
      <protection hidden="1"/>
    </xf>
    <xf numFmtId="0" fontId="86" fillId="0" borderId="1" xfId="0" applyFont="1" applyBorder="1" applyAlignment="1" applyProtection="1">
      <alignment vertical="center" textRotation="90"/>
      <protection hidden="1"/>
    </xf>
    <xf numFmtId="0" fontId="87" fillId="0" borderId="1" xfId="1" applyFont="1" applyBorder="1" applyAlignment="1" applyProtection="1">
      <alignment vertical="center" textRotation="90"/>
      <protection hidden="1"/>
    </xf>
    <xf numFmtId="0" fontId="87" fillId="0" borderId="1" xfId="0" applyFont="1" applyBorder="1" applyAlignment="1" applyProtection="1">
      <alignment vertical="center" textRotation="90"/>
      <protection hidden="1"/>
    </xf>
    <xf numFmtId="0" fontId="16" fillId="0" borderId="1" xfId="0" applyFont="1" applyBorder="1" applyAlignment="1" applyProtection="1">
      <alignment horizontal="center" vertical="center" textRotation="90"/>
      <protection hidden="1"/>
    </xf>
    <xf numFmtId="0" fontId="4" fillId="2" borderId="2" xfId="1" applyFont="1" applyFill="1" applyBorder="1" applyProtection="1">
      <protection locked="0"/>
    </xf>
    <xf numFmtId="0" fontId="26" fillId="2" borderId="0" xfId="1" applyFont="1" applyFill="1" applyAlignment="1" applyProtection="1">
      <alignment horizontal="center"/>
      <protection hidden="1"/>
    </xf>
    <xf numFmtId="0" fontId="15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8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Protection="1"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9" fontId="13" fillId="0" borderId="1" xfId="1" applyNumberFormat="1" applyBorder="1" applyAlignment="1" applyProtection="1">
      <alignment horizontal="center" vertical="center" wrapText="1"/>
      <protection hidden="1"/>
    </xf>
    <xf numFmtId="0" fontId="3" fillId="0" borderId="2" xfId="0" applyFont="1" applyBorder="1" applyProtection="1">
      <protection hidden="1"/>
    </xf>
    <xf numFmtId="49" fontId="68" fillId="0" borderId="1" xfId="2" applyNumberFormat="1" applyFont="1" applyBorder="1" applyAlignment="1" applyProtection="1">
      <alignment horizontal="center" vertical="center" wrapText="1"/>
      <protection hidden="1"/>
    </xf>
    <xf numFmtId="0" fontId="73" fillId="0" borderId="4" xfId="0" applyFont="1" applyBorder="1" applyProtection="1">
      <protection hidden="1"/>
    </xf>
    <xf numFmtId="0" fontId="72" fillId="0" borderId="1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 applyProtection="1">
      <alignment vertical="center" wrapText="1"/>
      <protection hidden="1"/>
    </xf>
    <xf numFmtId="0" fontId="55" fillId="0" borderId="4" xfId="0" applyFont="1" applyBorder="1" applyAlignment="1" applyProtection="1">
      <alignment horizontal="center"/>
      <protection locked="0"/>
    </xf>
    <xf numFmtId="0" fontId="55" fillId="0" borderId="8" xfId="0" applyFont="1" applyBorder="1" applyAlignment="1" applyProtection="1">
      <alignment horizontal="center"/>
      <protection locked="0"/>
    </xf>
    <xf numFmtId="0" fontId="55" fillId="0" borderId="5" xfId="0" applyFont="1" applyBorder="1" applyAlignment="1" applyProtection="1">
      <alignment horizontal="center"/>
      <protection locked="0"/>
    </xf>
    <xf numFmtId="0" fontId="61" fillId="0" borderId="1" xfId="1" applyFont="1" applyBorder="1" applyProtection="1">
      <protection locked="0"/>
    </xf>
    <xf numFmtId="0" fontId="62" fillId="0" borderId="1" xfId="1" applyFont="1" applyBorder="1" applyProtection="1"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 applyProtection="1">
      <alignment horizontal="left"/>
      <protection locked="0"/>
    </xf>
    <xf numFmtId="0" fontId="86" fillId="0" borderId="1" xfId="1" applyFont="1" applyBorder="1" applyAlignment="1" applyProtection="1">
      <alignment vertical="center"/>
      <protection hidden="1"/>
    </xf>
    <xf numFmtId="0" fontId="86" fillId="0" borderId="1" xfId="1" applyFont="1" applyBorder="1" applyAlignment="1" applyProtection="1">
      <alignment vertical="center" textRotation="90"/>
      <protection hidden="1"/>
    </xf>
    <xf numFmtId="1" fontId="48" fillId="0" borderId="1" xfId="0" applyNumberFormat="1" applyFont="1" applyBorder="1" applyAlignment="1" applyProtection="1">
      <alignment horizontal="center" vertical="center" wrapText="1"/>
      <protection locked="0"/>
    </xf>
    <xf numFmtId="0" fontId="96" fillId="0" borderId="0" xfId="4"/>
    <xf numFmtId="0" fontId="15" fillId="0" borderId="0" xfId="0" applyFont="1" applyProtection="1">
      <protection hidden="1"/>
    </xf>
    <xf numFmtId="0" fontId="15" fillId="11" borderId="1" xfId="0" applyFont="1" applyFill="1" applyBorder="1" applyAlignment="1" applyProtection="1">
      <alignment vertical="center"/>
      <protection hidden="1"/>
    </xf>
    <xf numFmtId="0" fontId="79" fillId="16" borderId="9" xfId="0" applyFont="1" applyFill="1" applyBorder="1" applyAlignment="1" applyProtection="1">
      <alignment horizontal="center" vertical="center"/>
      <protection hidden="1"/>
    </xf>
    <xf numFmtId="0" fontId="80" fillId="16" borderId="10" xfId="0" applyFont="1" applyFill="1" applyBorder="1" applyAlignment="1" applyProtection="1">
      <alignment vertical="center" wrapText="1"/>
      <protection hidden="1"/>
    </xf>
    <xf numFmtId="49" fontId="92" fillId="16" borderId="11" xfId="0" applyNumberFormat="1" applyFont="1" applyFill="1" applyBorder="1" applyAlignment="1" applyProtection="1">
      <alignment horizontal="center" vertical="center"/>
      <protection hidden="1"/>
    </xf>
    <xf numFmtId="0" fontId="98" fillId="7" borderId="6" xfId="0" applyFont="1" applyFill="1" applyBorder="1" applyAlignment="1" applyProtection="1">
      <alignment horizontal="center" vertical="center"/>
      <protection hidden="1"/>
    </xf>
    <xf numFmtId="0" fontId="99" fillId="7" borderId="0" xfId="0" applyFont="1" applyFill="1" applyAlignment="1" applyProtection="1">
      <alignment horizontal="center" vertical="center"/>
      <protection hidden="1"/>
    </xf>
    <xf numFmtId="0" fontId="32" fillId="7" borderId="6" xfId="0" applyFont="1" applyFill="1" applyBorder="1" applyAlignment="1" applyProtection="1">
      <alignment horizontal="center" vertical="center" wrapText="1"/>
      <protection hidden="1"/>
    </xf>
    <xf numFmtId="0" fontId="32" fillId="7" borderId="0" xfId="0" applyFont="1" applyFill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8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17" fillId="7" borderId="0" xfId="0" applyFont="1" applyFill="1" applyAlignment="1" applyProtection="1">
      <alignment horizontal="center" vertical="center"/>
      <protection hidden="1"/>
    </xf>
    <xf numFmtId="0" fontId="17" fillId="7" borderId="2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vertical="center" wrapText="1"/>
      <protection hidden="1"/>
    </xf>
    <xf numFmtId="0" fontId="11" fillId="0" borderId="8" xfId="0" applyFont="1" applyBorder="1" applyAlignment="1" applyProtection="1">
      <alignment vertical="center" wrapText="1"/>
      <protection hidden="1"/>
    </xf>
    <xf numFmtId="0" fontId="11" fillId="0" borderId="5" xfId="0" applyFont="1" applyBorder="1" applyAlignment="1" applyProtection="1">
      <alignment vertical="center" wrapText="1"/>
      <protection hidden="1"/>
    </xf>
    <xf numFmtId="0" fontId="97" fillId="11" borderId="4" xfId="0" applyFont="1" applyFill="1" applyBorder="1" applyAlignment="1" applyProtection="1">
      <alignment vertical="center" wrapText="1"/>
      <protection hidden="1"/>
    </xf>
    <xf numFmtId="0" fontId="97" fillId="11" borderId="8" xfId="0" applyFont="1" applyFill="1" applyBorder="1" applyAlignment="1" applyProtection="1">
      <alignment vertical="center" wrapText="1"/>
      <protection hidden="1"/>
    </xf>
    <xf numFmtId="0" fontId="97" fillId="11" borderId="5" xfId="0" applyFont="1" applyFill="1" applyBorder="1" applyAlignment="1" applyProtection="1">
      <alignment vertical="center" wrapText="1"/>
      <protection hidden="1"/>
    </xf>
    <xf numFmtId="0" fontId="17" fillId="0" borderId="0" xfId="0" applyFont="1" applyProtection="1">
      <protection hidden="1"/>
    </xf>
    <xf numFmtId="0" fontId="27" fillId="0" borderId="4" xfId="0" applyFont="1" applyBorder="1" applyAlignment="1" applyProtection="1">
      <alignment horizontal="left" vertical="center" wrapText="1"/>
      <protection hidden="1"/>
    </xf>
    <xf numFmtId="0" fontId="27" fillId="0" borderId="8" xfId="0" applyFont="1" applyBorder="1" applyAlignment="1" applyProtection="1">
      <alignment horizontal="left" vertical="center" wrapText="1"/>
      <protection hidden="1"/>
    </xf>
    <xf numFmtId="0" fontId="27" fillId="0" borderId="5" xfId="0" applyFont="1" applyBorder="1" applyAlignment="1" applyProtection="1">
      <alignment horizontal="left" vertical="center" wrapText="1"/>
      <protection hidden="1"/>
    </xf>
    <xf numFmtId="0" fontId="93" fillId="7" borderId="20" xfId="0" applyFont="1" applyFill="1" applyBorder="1" applyAlignment="1" applyProtection="1">
      <alignment horizontal="left" vertical="center" wrapText="1"/>
      <protection hidden="1"/>
    </xf>
    <xf numFmtId="0" fontId="93" fillId="7" borderId="21" xfId="0" applyFont="1" applyFill="1" applyBorder="1" applyAlignment="1" applyProtection="1">
      <alignment horizontal="left" vertical="center" wrapText="1"/>
      <protection hidden="1"/>
    </xf>
    <xf numFmtId="0" fontId="93" fillId="7" borderId="22" xfId="0" applyFont="1" applyFill="1" applyBorder="1" applyAlignment="1" applyProtection="1">
      <alignment horizontal="left" vertical="center" wrapText="1"/>
      <protection hidden="1"/>
    </xf>
    <xf numFmtId="0" fontId="93" fillId="7" borderId="23" xfId="0" applyFont="1" applyFill="1" applyBorder="1" applyAlignment="1" applyProtection="1">
      <alignment horizontal="left" vertical="center" wrapText="1"/>
      <protection hidden="1"/>
    </xf>
    <xf numFmtId="0" fontId="93" fillId="7" borderId="0" xfId="0" applyFont="1" applyFill="1" applyAlignment="1" applyProtection="1">
      <alignment horizontal="left" vertical="center" wrapText="1"/>
      <protection hidden="1"/>
    </xf>
    <xf numFmtId="0" fontId="93" fillId="7" borderId="18" xfId="0" applyFont="1" applyFill="1" applyBorder="1" applyAlignment="1" applyProtection="1">
      <alignment horizontal="left" vertical="center" wrapText="1"/>
      <protection hidden="1"/>
    </xf>
    <xf numFmtId="0" fontId="93" fillId="7" borderId="24" xfId="0" applyFont="1" applyFill="1" applyBorder="1" applyAlignment="1" applyProtection="1">
      <alignment horizontal="left" vertical="center" wrapText="1"/>
      <protection hidden="1"/>
    </xf>
    <xf numFmtId="0" fontId="93" fillId="7" borderId="25" xfId="0" applyFont="1" applyFill="1" applyBorder="1" applyAlignment="1" applyProtection="1">
      <alignment horizontal="left" vertical="center" wrapText="1"/>
      <protection hidden="1"/>
    </xf>
    <xf numFmtId="0" fontId="93" fillId="7" borderId="26" xfId="0" applyFont="1" applyFill="1" applyBorder="1" applyAlignment="1" applyProtection="1">
      <alignment horizontal="left" vertical="center" wrapText="1"/>
      <protection hidden="1"/>
    </xf>
    <xf numFmtId="1" fontId="8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65" fillId="6" borderId="1" xfId="0" applyFont="1" applyFill="1" applyBorder="1" applyAlignment="1" applyProtection="1">
      <alignment horizontal="left" vertical="center"/>
      <protection locked="0"/>
    </xf>
    <xf numFmtId="0" fontId="15" fillId="10" borderId="1" xfId="0" applyFont="1" applyFill="1" applyBorder="1" applyAlignment="1" applyProtection="1">
      <alignment horizontal="center" vertical="center"/>
      <protection hidden="1"/>
    </xf>
    <xf numFmtId="0" fontId="56" fillId="6" borderId="4" xfId="0" applyFont="1" applyFill="1" applyBorder="1" applyAlignment="1" applyProtection="1">
      <alignment horizontal="center" vertical="center"/>
      <protection locked="0"/>
    </xf>
    <xf numFmtId="0" fontId="56" fillId="6" borderId="8" xfId="0" applyFont="1" applyFill="1" applyBorder="1" applyAlignment="1" applyProtection="1">
      <alignment horizontal="center" vertical="center"/>
      <protection locked="0"/>
    </xf>
    <xf numFmtId="0" fontId="56" fillId="6" borderId="5" xfId="0" applyFont="1" applyFill="1" applyBorder="1" applyAlignment="1" applyProtection="1">
      <alignment horizontal="center" vertical="center"/>
      <protection locked="0"/>
    </xf>
    <xf numFmtId="0" fontId="56" fillId="6" borderId="1" xfId="0" applyFont="1" applyFill="1" applyBorder="1" applyAlignment="1" applyProtection="1">
      <alignment horizontal="center" vertical="center"/>
      <protection locked="0"/>
    </xf>
    <xf numFmtId="0" fontId="15" fillId="10" borderId="4" xfId="0" applyFont="1" applyFill="1" applyBorder="1" applyAlignment="1" applyProtection="1">
      <alignment horizontal="center" vertical="center"/>
      <protection hidden="1"/>
    </xf>
    <xf numFmtId="0" fontId="15" fillId="10" borderId="8" xfId="0" applyFont="1" applyFill="1" applyBorder="1" applyAlignment="1" applyProtection="1">
      <alignment horizontal="center" vertical="center"/>
      <protection hidden="1"/>
    </xf>
    <xf numFmtId="0" fontId="15" fillId="10" borderId="5" xfId="0" applyFont="1" applyFill="1" applyBorder="1" applyAlignment="1" applyProtection="1">
      <alignment horizontal="center" vertical="center"/>
      <protection hidden="1"/>
    </xf>
    <xf numFmtId="0" fontId="15" fillId="10" borderId="1" xfId="0" applyFont="1" applyFill="1" applyBorder="1" applyAlignment="1" applyProtection="1">
      <alignment horizontal="left" vertical="center"/>
      <protection hidden="1"/>
    </xf>
    <xf numFmtId="0" fontId="26" fillId="10" borderId="1" xfId="0" applyFont="1" applyFill="1" applyBorder="1" applyAlignment="1" applyProtection="1">
      <alignment horizontal="left" vertical="center"/>
      <protection hidden="1"/>
    </xf>
    <xf numFmtId="0" fontId="15" fillId="6" borderId="4" xfId="0" applyFont="1" applyFill="1" applyBorder="1" applyAlignment="1" applyProtection="1">
      <alignment horizontal="left" vertical="center"/>
      <protection locked="0"/>
    </xf>
    <xf numFmtId="0" fontId="15" fillId="6" borderId="8" xfId="0" applyFont="1" applyFill="1" applyBorder="1" applyAlignment="1" applyProtection="1">
      <alignment horizontal="left" vertical="center"/>
      <protection locked="0"/>
    </xf>
    <xf numFmtId="0" fontId="15" fillId="6" borderId="5" xfId="0" applyFont="1" applyFill="1" applyBorder="1" applyAlignment="1" applyProtection="1">
      <alignment horizontal="left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48" fillId="6" borderId="4" xfId="0" applyFont="1" applyFill="1" applyBorder="1" applyAlignment="1" applyProtection="1">
      <alignment horizontal="center" vertical="center"/>
      <protection locked="0"/>
    </xf>
    <xf numFmtId="0" fontId="48" fillId="6" borderId="8" xfId="0" applyFont="1" applyFill="1" applyBorder="1" applyAlignment="1" applyProtection="1">
      <alignment horizontal="center" vertical="center"/>
      <protection locked="0"/>
    </xf>
    <xf numFmtId="0" fontId="48" fillId="6" borderId="5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hidden="1"/>
    </xf>
    <xf numFmtId="0" fontId="48" fillId="0" borderId="3" xfId="0" applyFont="1" applyBorder="1" applyAlignment="1" applyProtection="1">
      <alignment horizontal="center" vertical="center"/>
      <protection locked="0"/>
    </xf>
    <xf numFmtId="0" fontId="48" fillId="0" borderId="7" xfId="0" applyFont="1" applyBorder="1" applyAlignment="1" applyProtection="1">
      <alignment horizontal="center" vertical="center"/>
      <protection locked="0"/>
    </xf>
    <xf numFmtId="0" fontId="33" fillId="6" borderId="1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center" vertical="center"/>
      <protection hidden="1"/>
    </xf>
    <xf numFmtId="0" fontId="3" fillId="10" borderId="12" xfId="0" applyFont="1" applyFill="1" applyBorder="1" applyAlignment="1" applyProtection="1">
      <alignment horizontal="center" vertical="center"/>
      <protection hidden="1"/>
    </xf>
    <xf numFmtId="0" fontId="3" fillId="10" borderId="7" xfId="0" applyFont="1" applyFill="1" applyBorder="1" applyAlignment="1" applyProtection="1">
      <alignment horizontal="center" vertical="center"/>
      <protection hidden="1"/>
    </xf>
    <xf numFmtId="0" fontId="3" fillId="10" borderId="13" xfId="0" applyFont="1" applyFill="1" applyBorder="1" applyAlignment="1" applyProtection="1">
      <alignment horizontal="center" vertical="center" wrapText="1"/>
      <protection hidden="1"/>
    </xf>
    <xf numFmtId="0" fontId="3" fillId="10" borderId="14" xfId="0" applyFont="1" applyFill="1" applyBorder="1" applyAlignment="1" applyProtection="1">
      <alignment horizontal="center" vertical="center" wrapText="1"/>
      <protection hidden="1"/>
    </xf>
    <xf numFmtId="0" fontId="3" fillId="10" borderId="15" xfId="0" applyFont="1" applyFill="1" applyBorder="1" applyAlignment="1" applyProtection="1">
      <alignment horizontal="center" vertical="center" wrapText="1"/>
      <protection hidden="1"/>
    </xf>
    <xf numFmtId="0" fontId="3" fillId="10" borderId="16" xfId="0" applyFont="1" applyFill="1" applyBorder="1" applyAlignment="1" applyProtection="1">
      <alignment horizontal="center" vertical="center" wrapText="1"/>
      <protection hidden="1"/>
    </xf>
    <xf numFmtId="0" fontId="3" fillId="10" borderId="4" xfId="0" applyFont="1" applyFill="1" applyBorder="1" applyAlignment="1" applyProtection="1">
      <alignment horizontal="center" vertical="center" wrapText="1"/>
      <protection hidden="1"/>
    </xf>
    <xf numFmtId="0" fontId="3" fillId="10" borderId="8" xfId="0" applyFont="1" applyFill="1" applyBorder="1" applyAlignment="1" applyProtection="1">
      <alignment horizontal="center" vertical="center" wrapText="1"/>
      <protection hidden="1"/>
    </xf>
    <xf numFmtId="0" fontId="3" fillId="10" borderId="5" xfId="0" applyFont="1" applyFill="1" applyBorder="1" applyAlignment="1" applyProtection="1">
      <alignment horizontal="center" vertical="center" wrapText="1"/>
      <protection hidden="1"/>
    </xf>
    <xf numFmtId="0" fontId="3" fillId="10" borderId="4" xfId="0" applyFont="1" applyFill="1" applyBorder="1" applyAlignment="1" applyProtection="1">
      <alignment horizontal="center" vertical="center"/>
      <protection hidden="1"/>
    </xf>
    <xf numFmtId="0" fontId="3" fillId="10" borderId="5" xfId="0" applyFont="1" applyFill="1" applyBorder="1" applyAlignment="1" applyProtection="1">
      <alignment horizontal="center" vertical="center"/>
      <protection hidden="1"/>
    </xf>
    <xf numFmtId="0" fontId="3" fillId="10" borderId="8" xfId="0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 applyProtection="1">
      <alignment horizontal="center" vertical="center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7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/>
      <protection hidden="1"/>
    </xf>
    <xf numFmtId="0" fontId="8" fillId="8" borderId="13" xfId="0" applyFont="1" applyFill="1" applyBorder="1" applyAlignment="1" applyProtection="1">
      <alignment horizontal="center" vertical="center" wrapText="1"/>
      <protection hidden="1"/>
    </xf>
    <xf numFmtId="0" fontId="8" fillId="8" borderId="14" xfId="0" applyFont="1" applyFill="1" applyBorder="1" applyAlignment="1" applyProtection="1">
      <alignment horizontal="center" vertical="center" wrapText="1"/>
      <protection hidden="1"/>
    </xf>
    <xf numFmtId="0" fontId="8" fillId="8" borderId="15" xfId="0" applyFont="1" applyFill="1" applyBorder="1" applyAlignment="1" applyProtection="1">
      <alignment horizontal="center" vertical="center" wrapText="1"/>
      <protection hidden="1"/>
    </xf>
    <xf numFmtId="0" fontId="8" fillId="8" borderId="16" xfId="0" applyFont="1" applyFill="1" applyBorder="1" applyAlignment="1" applyProtection="1">
      <alignment horizontal="center" vertical="center" wrapText="1"/>
      <protection hidden="1"/>
    </xf>
    <xf numFmtId="0" fontId="8" fillId="8" borderId="1" xfId="0" applyFont="1" applyFill="1" applyBorder="1" applyAlignment="1" applyProtection="1">
      <alignment horizontal="center" vertical="center" wrapText="1"/>
      <protection hidden="1"/>
    </xf>
    <xf numFmtId="1" fontId="54" fillId="6" borderId="1" xfId="0" applyNumberFormat="1" applyFont="1" applyFill="1" applyBorder="1" applyAlignment="1" applyProtection="1">
      <alignment horizontal="left" vertical="center" wrapText="1"/>
      <protection locked="0"/>
    </xf>
    <xf numFmtId="1" fontId="5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4" fillId="6" borderId="4" xfId="0" applyFont="1" applyFill="1" applyBorder="1" applyAlignment="1" applyProtection="1">
      <alignment wrapText="1"/>
      <protection locked="0"/>
    </xf>
    <xf numFmtId="0" fontId="54" fillId="6" borderId="5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6" fillId="0" borderId="17" xfId="0" applyFont="1" applyBorder="1" applyAlignment="1" applyProtection="1">
      <alignment horizontal="center" vertical="center"/>
      <protection hidden="1"/>
    </xf>
    <xf numFmtId="0" fontId="56" fillId="0" borderId="4" xfId="0" applyFont="1" applyBorder="1" applyAlignment="1" applyProtection="1">
      <alignment horizontal="center" vertical="center"/>
      <protection hidden="1"/>
    </xf>
    <xf numFmtId="0" fontId="56" fillId="0" borderId="5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1" fillId="7" borderId="4" xfId="0" applyFont="1" applyFill="1" applyBorder="1" applyAlignment="1" applyProtection="1">
      <alignment horizontal="center" vertical="center"/>
      <protection hidden="1"/>
    </xf>
    <xf numFmtId="0" fontId="1" fillId="7" borderId="8" xfId="0" applyFont="1" applyFill="1" applyBorder="1" applyAlignment="1" applyProtection="1">
      <alignment horizontal="center" vertical="center"/>
      <protection hidden="1"/>
    </xf>
    <xf numFmtId="0" fontId="1" fillId="7" borderId="5" xfId="0" applyFont="1" applyFill="1" applyBorder="1" applyAlignment="1" applyProtection="1">
      <alignment horizontal="center" vertical="center"/>
      <protection hidden="1"/>
    </xf>
    <xf numFmtId="0" fontId="58" fillId="0" borderId="4" xfId="0" applyFont="1" applyBorder="1" applyAlignment="1" applyProtection="1">
      <alignment horizontal="center" vertical="center"/>
      <protection hidden="1"/>
    </xf>
    <xf numFmtId="0" fontId="58" fillId="0" borderId="5" xfId="0" applyFont="1" applyBorder="1" applyAlignment="1" applyProtection="1">
      <alignment horizontal="center" vertical="center"/>
      <protection hidden="1"/>
    </xf>
    <xf numFmtId="0" fontId="1" fillId="0" borderId="0" xfId="1" applyFont="1" applyAlignment="1" applyProtection="1">
      <alignment horizontal="center"/>
      <protection hidden="1"/>
    </xf>
    <xf numFmtId="0" fontId="8" fillId="0" borderId="0" xfId="1" applyFont="1" applyAlignment="1" applyProtection="1">
      <alignment horizontal="center"/>
      <protection hidden="1"/>
    </xf>
    <xf numFmtId="0" fontId="28" fillId="7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 applyProtection="1">
      <alignment horizontal="center"/>
      <protection hidden="1"/>
    </xf>
    <xf numFmtId="0" fontId="28" fillId="0" borderId="0" xfId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88" fillId="0" borderId="0" xfId="1" applyFont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/>
      <protection hidden="1"/>
    </xf>
    <xf numFmtId="0" fontId="23" fillId="0" borderId="0" xfId="1" applyFont="1" applyAlignment="1" applyProtection="1">
      <alignment horizontal="center"/>
      <protection locked="0"/>
    </xf>
    <xf numFmtId="0" fontId="65" fillId="0" borderId="0" xfId="1" applyFont="1" applyAlignment="1" applyProtection="1">
      <alignment horizontal="center" vertical="center"/>
      <protection hidden="1"/>
    </xf>
    <xf numFmtId="0" fontId="18" fillId="0" borderId="0" xfId="1" applyFont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/>
    </xf>
    <xf numFmtId="0" fontId="23" fillId="2" borderId="0" xfId="1" applyFont="1" applyFill="1" applyAlignment="1" applyProtection="1">
      <alignment horizontal="center"/>
      <protection hidden="1"/>
    </xf>
    <xf numFmtId="0" fontId="15" fillId="2" borderId="0" xfId="1" applyFont="1" applyFill="1" applyAlignment="1" applyProtection="1">
      <alignment horizontal="center"/>
      <protection hidden="1"/>
    </xf>
    <xf numFmtId="0" fontId="15" fillId="2" borderId="2" xfId="1" applyFont="1" applyFill="1" applyBorder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center"/>
      <protection hidden="1"/>
    </xf>
    <xf numFmtId="0" fontId="28" fillId="7" borderId="0" xfId="1" applyFont="1" applyFill="1" applyAlignment="1" applyProtection="1">
      <alignment horizont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30" fillId="2" borderId="3" xfId="1" applyFont="1" applyFill="1" applyBorder="1" applyAlignment="1" applyProtection="1">
      <alignment horizontal="center" vertical="center" textRotation="90" wrapText="1"/>
      <protection hidden="1"/>
    </xf>
    <xf numFmtId="0" fontId="30" fillId="2" borderId="12" xfId="1" applyFont="1" applyFill="1" applyBorder="1" applyAlignment="1" applyProtection="1">
      <alignment horizontal="center" vertical="center" textRotation="90" wrapText="1"/>
      <protection hidden="1"/>
    </xf>
    <xf numFmtId="0" fontId="30" fillId="2" borderId="7" xfId="1" applyFont="1" applyFill="1" applyBorder="1" applyAlignment="1" applyProtection="1">
      <alignment horizontal="center" vertical="center" textRotation="90" wrapText="1"/>
      <protection hidden="1"/>
    </xf>
    <xf numFmtId="0" fontId="15" fillId="2" borderId="4" xfId="1" applyFont="1" applyFill="1" applyBorder="1" applyAlignment="1" applyProtection="1">
      <alignment horizontal="center"/>
      <protection hidden="1"/>
    </xf>
    <xf numFmtId="0" fontId="15" fillId="2" borderId="8" xfId="1" applyFont="1" applyFill="1" applyBorder="1" applyAlignment="1" applyProtection="1">
      <alignment horizontal="center"/>
      <protection hidden="1"/>
    </xf>
    <xf numFmtId="0" fontId="15" fillId="2" borderId="5" xfId="1" applyFont="1" applyFill="1" applyBorder="1" applyAlignment="1" applyProtection="1">
      <alignment horizontal="center"/>
      <protection hidden="1"/>
    </xf>
    <xf numFmtId="0" fontId="53" fillId="2" borderId="3" xfId="1" applyFont="1" applyFill="1" applyBorder="1" applyAlignment="1" applyProtection="1">
      <alignment horizontal="center" vertical="center" wrapText="1"/>
      <protection hidden="1"/>
    </xf>
    <xf numFmtId="0" fontId="53" fillId="2" borderId="7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12" fillId="0" borderId="12" xfId="1" applyFont="1" applyBorder="1" applyAlignment="1" applyProtection="1">
      <alignment horizontal="center" vertical="center" wrapText="1"/>
      <protection hidden="1"/>
    </xf>
    <xf numFmtId="0" fontId="54" fillId="0" borderId="3" xfId="0" applyFont="1" applyBorder="1" applyAlignment="1" applyProtection="1">
      <alignment horizontal="center" vertical="center" textRotation="90" wrapText="1"/>
      <protection hidden="1"/>
    </xf>
    <xf numFmtId="0" fontId="54" fillId="0" borderId="12" xfId="0" applyFont="1" applyBorder="1" applyAlignment="1" applyProtection="1">
      <alignment horizontal="center" vertical="center" textRotation="90" wrapText="1"/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164" fontId="16" fillId="0" borderId="3" xfId="0" applyNumberFormat="1" applyFont="1" applyBorder="1" applyAlignment="1" applyProtection="1">
      <alignment horizontal="center" vertical="center" wrapText="1"/>
      <protection hidden="1"/>
    </xf>
    <xf numFmtId="164" fontId="16" fillId="0" borderId="12" xfId="0" applyNumberFormat="1" applyFont="1" applyBorder="1" applyAlignment="1" applyProtection="1">
      <alignment horizontal="center" vertical="center" wrapText="1"/>
      <protection hidden="1"/>
    </xf>
    <xf numFmtId="0" fontId="53" fillId="0" borderId="3" xfId="0" applyFont="1" applyBorder="1" applyAlignment="1" applyProtection="1">
      <alignment horizontal="center" vertical="center" textRotation="90"/>
      <protection hidden="1"/>
    </xf>
    <xf numFmtId="0" fontId="53" fillId="0" borderId="12" xfId="0" applyFont="1" applyBorder="1" applyAlignment="1" applyProtection="1">
      <alignment horizontal="center" vertical="center" textRotation="90"/>
      <protection hidden="1"/>
    </xf>
    <xf numFmtId="0" fontId="53" fillId="0" borderId="7" xfId="0" applyFont="1" applyBorder="1" applyAlignment="1" applyProtection="1">
      <alignment horizontal="center" vertical="center" textRotation="90"/>
      <protection hidden="1"/>
    </xf>
    <xf numFmtId="0" fontId="3" fillId="0" borderId="3" xfId="0" applyFont="1" applyBorder="1" applyAlignment="1" applyProtection="1">
      <alignment horizontal="center" vertical="center" textRotation="90" wrapText="1"/>
      <protection hidden="1"/>
    </xf>
    <xf numFmtId="0" fontId="3" fillId="0" borderId="7" xfId="0" applyFont="1" applyBorder="1" applyAlignment="1" applyProtection="1">
      <alignment horizontal="center" vertical="center" textRotation="90" wrapText="1"/>
      <protection hidden="1"/>
    </xf>
    <xf numFmtId="0" fontId="25" fillId="0" borderId="6" xfId="0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25" fillId="0" borderId="13" xfId="0" applyFont="1" applyBorder="1" applyAlignment="1" applyProtection="1">
      <alignment horizontal="center" vertical="center" wrapText="1"/>
      <protection hidden="1"/>
    </xf>
    <xf numFmtId="0" fontId="25" fillId="0" borderId="19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17" xfId="0" applyFont="1" applyBorder="1" applyAlignment="1" applyProtection="1">
      <alignment horizontal="center"/>
      <protection hidden="1"/>
    </xf>
    <xf numFmtId="0" fontId="48" fillId="0" borderId="3" xfId="1" applyFont="1" applyBorder="1" applyAlignment="1" applyProtection="1">
      <alignment horizontal="center" vertical="center" textRotation="90" wrapText="1"/>
      <protection hidden="1"/>
    </xf>
    <xf numFmtId="0" fontId="48" fillId="0" borderId="12" xfId="1" applyFont="1" applyBorder="1" applyAlignment="1" applyProtection="1">
      <alignment horizontal="center" vertical="center" textRotation="90" wrapText="1"/>
      <protection hidden="1"/>
    </xf>
    <xf numFmtId="0" fontId="48" fillId="0" borderId="7" xfId="1" applyFont="1" applyBorder="1" applyAlignment="1" applyProtection="1">
      <alignment horizontal="center" vertical="center" textRotation="90" wrapText="1"/>
      <protection hidden="1"/>
    </xf>
    <xf numFmtId="0" fontId="48" fillId="0" borderId="1" xfId="1" applyFont="1" applyBorder="1" applyAlignment="1" applyProtection="1">
      <alignment horizontal="right" vertical="center" wrapText="1"/>
      <protection hidden="1"/>
    </xf>
    <xf numFmtId="0" fontId="15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 applyProtection="1">
      <alignment horizontal="center" vertical="center" wrapText="1"/>
      <protection hidden="1"/>
    </xf>
    <xf numFmtId="0" fontId="48" fillId="0" borderId="3" xfId="1" applyFont="1" applyBorder="1" applyAlignment="1" applyProtection="1">
      <alignment horizontal="center" vertical="center" wrapText="1"/>
      <protection hidden="1"/>
    </xf>
    <xf numFmtId="0" fontId="48" fillId="0" borderId="7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65" fillId="0" borderId="2" xfId="1" applyFont="1" applyBorder="1" applyAlignment="1" applyProtection="1">
      <alignment horizontal="center"/>
      <protection hidden="1"/>
    </xf>
    <xf numFmtId="0" fontId="15" fillId="0" borderId="2" xfId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63" fillId="0" borderId="3" xfId="0" applyFont="1" applyBorder="1" applyAlignment="1" applyProtection="1">
      <alignment horizontal="center" vertical="center" wrapText="1"/>
      <protection hidden="1"/>
    </xf>
    <xf numFmtId="0" fontId="63" fillId="0" borderId="7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17" xfId="0" applyFont="1" applyBorder="1" applyAlignment="1" applyProtection="1">
      <alignment horizontal="center"/>
      <protection hidden="1"/>
    </xf>
    <xf numFmtId="0" fontId="48" fillId="0" borderId="2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58" fillId="0" borderId="1" xfId="0" applyFont="1" applyBorder="1" applyAlignment="1" applyProtection="1">
      <alignment horizontal="left" vertical="top" wrapText="1"/>
      <protection hidden="1"/>
    </xf>
    <xf numFmtId="0" fontId="1" fillId="0" borderId="4" xfId="0" applyFont="1" applyBorder="1" applyAlignment="1" applyProtection="1">
      <alignment horizontal="left" vertical="top" wrapText="1"/>
      <protection hidden="1"/>
    </xf>
    <xf numFmtId="0" fontId="1" fillId="0" borderId="8" xfId="0" applyFont="1" applyBorder="1" applyAlignment="1" applyProtection="1">
      <alignment horizontal="left" vertical="top" wrapText="1"/>
      <protection hidden="1"/>
    </xf>
    <xf numFmtId="0" fontId="1" fillId="0" borderId="5" xfId="0" applyFont="1" applyBorder="1" applyAlignment="1" applyProtection="1">
      <alignment horizontal="left" vertical="top" wrapText="1"/>
      <protection hidden="1"/>
    </xf>
    <xf numFmtId="0" fontId="58" fillId="2" borderId="1" xfId="0" applyFont="1" applyFill="1" applyBorder="1" applyAlignment="1" applyProtection="1">
      <alignment horizontal="left" vertical="top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164" fontId="85" fillId="14" borderId="3" xfId="0" applyNumberFormat="1" applyFont="1" applyFill="1" applyBorder="1" applyAlignment="1" applyProtection="1">
      <alignment horizontal="center"/>
      <protection hidden="1"/>
    </xf>
    <xf numFmtId="164" fontId="85" fillId="14" borderId="12" xfId="0" applyNumberFormat="1" applyFont="1" applyFill="1" applyBorder="1" applyAlignment="1" applyProtection="1">
      <alignment horizontal="center"/>
      <protection hidden="1"/>
    </xf>
    <xf numFmtId="164" fontId="85" fillId="14" borderId="7" xfId="0" applyNumberFormat="1" applyFont="1" applyFill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top" wrapText="1"/>
      <protection hidden="1"/>
    </xf>
    <xf numFmtId="0" fontId="1" fillId="0" borderId="14" xfId="0" applyFont="1" applyBorder="1" applyAlignment="1" applyProtection="1">
      <alignment horizontal="center" vertical="top" wrapText="1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9" fillId="9" borderId="4" xfId="0" applyFont="1" applyFill="1" applyBorder="1" applyAlignment="1" applyProtection="1">
      <alignment horizontal="center"/>
      <protection locked="0"/>
    </xf>
    <xf numFmtId="0" fontId="19" fillId="9" borderId="8" xfId="0" applyFont="1" applyFill="1" applyBorder="1" applyAlignment="1" applyProtection="1">
      <alignment horizontal="center"/>
      <protection locked="0"/>
    </xf>
    <xf numFmtId="0" fontId="19" fillId="9" borderId="5" xfId="0" applyFont="1" applyFill="1" applyBorder="1" applyAlignment="1" applyProtection="1">
      <alignment horizontal="center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hidden="1"/>
    </xf>
    <xf numFmtId="0" fontId="32" fillId="7" borderId="0" xfId="0" applyFont="1" applyFill="1" applyAlignment="1" applyProtection="1">
      <alignment horizontal="center" wrapText="1"/>
      <protection locked="0"/>
    </xf>
    <xf numFmtId="0" fontId="1" fillId="0" borderId="1" xfId="0" quotePrefix="1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8" fillId="0" borderId="2" xfId="1" applyFont="1" applyBorder="1" applyAlignment="1" applyProtection="1">
      <alignment horizontal="center"/>
      <protection locked="0"/>
    </xf>
    <xf numFmtId="0" fontId="4" fillId="0" borderId="3" xfId="1" applyFont="1" applyBorder="1" applyAlignment="1" applyProtection="1">
      <alignment horizontal="center" vertical="center" textRotation="90" wrapText="1"/>
      <protection hidden="1"/>
    </xf>
    <xf numFmtId="0" fontId="4" fillId="0" borderId="12" xfId="1" applyFont="1" applyBorder="1" applyAlignment="1" applyProtection="1">
      <alignment horizontal="center" vertical="center" textRotation="90" wrapText="1"/>
      <protection hidden="1"/>
    </xf>
    <xf numFmtId="0" fontId="4" fillId="0" borderId="7" xfId="1" applyFont="1" applyBorder="1" applyAlignment="1" applyProtection="1">
      <alignment horizontal="center" vertical="center" textRotation="90" wrapText="1"/>
      <protection hidden="1"/>
    </xf>
    <xf numFmtId="0" fontId="1" fillId="0" borderId="4" xfId="1" applyFont="1" applyBorder="1" applyAlignment="1" applyProtection="1">
      <alignment horizontal="center" vertical="top" wrapText="1"/>
      <protection hidden="1"/>
    </xf>
    <xf numFmtId="0" fontId="1" fillId="0" borderId="5" xfId="1" applyFont="1" applyBorder="1" applyAlignment="1" applyProtection="1">
      <alignment horizontal="center" vertical="top" wrapText="1"/>
      <protection hidden="1"/>
    </xf>
    <xf numFmtId="0" fontId="1" fillId="0" borderId="3" xfId="1" applyFont="1" applyBorder="1" applyAlignment="1" applyProtection="1">
      <alignment horizontal="center" vertical="top" wrapText="1"/>
      <protection hidden="1"/>
    </xf>
    <xf numFmtId="0" fontId="1" fillId="0" borderId="7" xfId="1" applyFont="1" applyBorder="1" applyAlignment="1" applyProtection="1">
      <alignment horizontal="center" vertical="top" wrapText="1"/>
      <protection hidden="1"/>
    </xf>
    <xf numFmtId="0" fontId="8" fillId="0" borderId="17" xfId="1" applyFont="1" applyBorder="1" applyAlignment="1" applyProtection="1">
      <alignment horizontal="center"/>
      <protection hidden="1"/>
    </xf>
    <xf numFmtId="0" fontId="82" fillId="0" borderId="1" xfId="1" applyFont="1" applyBorder="1" applyAlignment="1" applyProtection="1">
      <alignment horizontal="center" vertical="center" wrapText="1"/>
      <protection hidden="1"/>
    </xf>
    <xf numFmtId="0" fontId="13" fillId="0" borderId="1" xfId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0" fontId="4" fillId="0" borderId="7" xfId="1" applyFont="1" applyBorder="1" applyAlignment="1" applyProtection="1">
      <alignment horizontal="center" vertical="center"/>
      <protection hidden="1"/>
    </xf>
    <xf numFmtId="0" fontId="70" fillId="0" borderId="0" xfId="1" applyFont="1" applyAlignment="1" applyProtection="1">
      <alignment horizontal="center" vertical="center"/>
      <protection hidden="1"/>
    </xf>
    <xf numFmtId="0" fontId="88" fillId="0" borderId="0" xfId="1" applyFont="1" applyAlignment="1" applyProtection="1">
      <alignment horizontal="center" vertical="center"/>
      <protection hidden="1"/>
    </xf>
    <xf numFmtId="0" fontId="10" fillId="0" borderId="17" xfId="1" applyFont="1" applyBorder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 vertical="top"/>
      <protection hidden="1"/>
    </xf>
    <xf numFmtId="0" fontId="89" fillId="0" borderId="0" xfId="1" applyFont="1" applyAlignment="1" applyProtection="1">
      <alignment horizontal="center" vertical="center"/>
      <protection hidden="1"/>
    </xf>
    <xf numFmtId="0" fontId="56" fillId="0" borderId="0" xfId="1" applyFont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center"/>
      <protection hidden="1"/>
    </xf>
    <xf numFmtId="0" fontId="1" fillId="0" borderId="0" xfId="1" applyFont="1" applyAlignment="1" applyProtection="1">
      <alignment horizontal="center"/>
      <protection locked="0"/>
    </xf>
    <xf numFmtId="0" fontId="82" fillId="0" borderId="4" xfId="1" applyFont="1" applyBorder="1" applyAlignment="1" applyProtection="1">
      <alignment horizontal="center" vertical="center"/>
      <protection hidden="1"/>
    </xf>
    <xf numFmtId="0" fontId="82" fillId="0" borderId="8" xfId="1" applyFont="1" applyBorder="1" applyAlignment="1" applyProtection="1">
      <alignment horizontal="center" vertical="center"/>
      <protection hidden="1"/>
    </xf>
    <xf numFmtId="0" fontId="82" fillId="0" borderId="5" xfId="1" applyFont="1" applyBorder="1" applyAlignment="1" applyProtection="1">
      <alignment horizontal="center" vertical="center"/>
      <protection hidden="1"/>
    </xf>
    <xf numFmtId="0" fontId="10" fillId="0" borderId="2" xfId="1" applyFont="1" applyBorder="1" applyAlignment="1" applyProtection="1">
      <alignment horizontal="center"/>
      <protection hidden="1"/>
    </xf>
    <xf numFmtId="0" fontId="3" fillId="2" borderId="4" xfId="1" applyFont="1" applyFill="1" applyBorder="1" applyAlignment="1" applyProtection="1">
      <alignment horizontal="left" vertical="center" wrapText="1"/>
      <protection hidden="1"/>
    </xf>
    <xf numFmtId="0" fontId="3" fillId="2" borderId="8" xfId="1" applyFont="1" applyFill="1" applyBorder="1" applyAlignment="1" applyProtection="1">
      <alignment horizontal="left" vertical="center" wrapText="1"/>
      <protection hidden="1"/>
    </xf>
    <xf numFmtId="0" fontId="3" fillId="2" borderId="5" xfId="1" applyFont="1" applyFill="1" applyBorder="1" applyAlignment="1" applyProtection="1">
      <alignment horizontal="left" vertical="center" wrapText="1"/>
      <protection hidden="1"/>
    </xf>
    <xf numFmtId="0" fontId="56" fillId="0" borderId="0" xfId="1" applyFont="1" applyAlignment="1" applyProtection="1">
      <alignment horizontal="center"/>
      <protection hidden="1"/>
    </xf>
    <xf numFmtId="0" fontId="6" fillId="11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59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hidden="1"/>
    </xf>
    <xf numFmtId="0" fontId="59" fillId="0" borderId="4" xfId="0" applyFont="1" applyBorder="1" applyAlignment="1" applyProtection="1">
      <alignment horizontal="left"/>
      <protection hidden="1"/>
    </xf>
    <xf numFmtId="0" fontId="59" fillId="0" borderId="5" xfId="0" applyFont="1" applyBorder="1" applyAlignment="1" applyProtection="1">
      <alignment horizontal="left"/>
      <protection hidden="1"/>
    </xf>
    <xf numFmtId="0" fontId="23" fillId="5" borderId="0" xfId="0" applyFont="1" applyFill="1" applyAlignment="1" applyProtection="1">
      <alignment horizontal="center" wrapText="1"/>
      <protection locked="0"/>
    </xf>
    <xf numFmtId="0" fontId="44" fillId="0" borderId="0" xfId="2" applyFont="1" applyAlignment="1" applyProtection="1">
      <alignment horizontal="center" vertical="center" wrapText="1"/>
      <protection hidden="1"/>
    </xf>
    <xf numFmtId="0" fontId="88" fillId="0" borderId="2" xfId="2" applyFont="1" applyBorder="1" applyAlignment="1" applyProtection="1">
      <alignment horizontal="center" vertical="center" wrapText="1"/>
      <protection hidden="1"/>
    </xf>
    <xf numFmtId="0" fontId="88" fillId="0" borderId="0" xfId="2" applyFont="1" applyAlignment="1" applyProtection="1">
      <alignment horizontal="center" vertical="center" wrapText="1"/>
      <protection hidden="1"/>
    </xf>
    <xf numFmtId="0" fontId="65" fillId="0" borderId="1" xfId="2" applyFont="1" applyBorder="1" applyAlignment="1" applyProtection="1">
      <alignment horizontal="center" vertical="center"/>
      <protection hidden="1"/>
    </xf>
    <xf numFmtId="0" fontId="32" fillId="0" borderId="4" xfId="0" applyFont="1" applyBorder="1" applyAlignment="1" applyProtection="1">
      <alignment horizontal="center" vertical="center"/>
      <protection hidden="1"/>
    </xf>
    <xf numFmtId="0" fontId="32" fillId="0" borderId="8" xfId="0" applyFont="1" applyBorder="1" applyAlignment="1" applyProtection="1">
      <alignment horizontal="center" vertical="center"/>
      <protection hidden="1"/>
    </xf>
    <xf numFmtId="0" fontId="32" fillId="0" borderId="5" xfId="0" applyFont="1" applyBorder="1" applyAlignment="1" applyProtection="1">
      <alignment horizontal="center" vertical="center"/>
      <protection hidden="1"/>
    </xf>
    <xf numFmtId="0" fontId="67" fillId="0" borderId="1" xfId="2" applyFont="1" applyBorder="1" applyAlignment="1" applyProtection="1">
      <alignment horizontal="center" vertical="center"/>
      <protection hidden="1"/>
    </xf>
    <xf numFmtId="0" fontId="35" fillId="0" borderId="0" xfId="2" applyFont="1" applyAlignment="1" applyProtection="1">
      <alignment horizontal="center" vertical="center"/>
      <protection hidden="1"/>
    </xf>
    <xf numFmtId="0" fontId="28" fillId="0" borderId="0" xfId="2" applyFont="1" applyAlignment="1" applyProtection="1">
      <alignment horizontal="center" vertical="center"/>
      <protection hidden="1"/>
    </xf>
    <xf numFmtId="0" fontId="42" fillId="0" borderId="0" xfId="2" applyFont="1" applyAlignment="1" applyProtection="1">
      <alignment horizontal="center" vertical="center"/>
      <protection hidden="1"/>
    </xf>
    <xf numFmtId="0" fontId="65" fillId="0" borderId="1" xfId="2" applyFont="1" applyBorder="1" applyAlignment="1" applyProtection="1">
      <alignment horizontal="center"/>
      <protection hidden="1"/>
    </xf>
    <xf numFmtId="0" fontId="83" fillId="0" borderId="1" xfId="2" applyFont="1" applyBorder="1" applyAlignment="1" applyProtection="1">
      <alignment horizontal="center"/>
      <protection hidden="1"/>
    </xf>
    <xf numFmtId="0" fontId="3" fillId="0" borderId="0" xfId="2" applyFont="1" applyAlignment="1" applyProtection="1">
      <alignment horizontal="center"/>
      <protection locked="0"/>
    </xf>
    <xf numFmtId="0" fontId="73" fillId="0" borderId="4" xfId="0" applyFont="1" applyBorder="1" applyAlignment="1" applyProtection="1">
      <alignment horizontal="center"/>
      <protection hidden="1"/>
    </xf>
    <xf numFmtId="0" fontId="73" fillId="0" borderId="8" xfId="0" applyFont="1" applyBorder="1" applyAlignment="1" applyProtection="1">
      <alignment horizontal="center"/>
      <protection hidden="1"/>
    </xf>
    <xf numFmtId="0" fontId="73" fillId="0" borderId="5" xfId="0" applyFont="1" applyBorder="1" applyAlignment="1" applyProtection="1">
      <alignment horizontal="center"/>
      <protection hidden="1"/>
    </xf>
    <xf numFmtId="0" fontId="74" fillId="0" borderId="8" xfId="0" applyFont="1" applyBorder="1" applyAlignment="1" applyProtection="1">
      <alignment horizontal="center"/>
      <protection hidden="1"/>
    </xf>
    <xf numFmtId="0" fontId="74" fillId="0" borderId="5" xfId="0" applyFont="1" applyBorder="1" applyAlignment="1" applyProtection="1">
      <alignment horizontal="center"/>
      <protection hidden="1"/>
    </xf>
    <xf numFmtId="0" fontId="72" fillId="0" borderId="3" xfId="0" applyFont="1" applyBorder="1" applyAlignment="1" applyProtection="1">
      <alignment horizontal="center" vertical="center" wrapText="1"/>
      <protection hidden="1"/>
    </xf>
    <xf numFmtId="0" fontId="72" fillId="0" borderId="7" xfId="0" applyFont="1" applyBorder="1" applyAlignment="1" applyProtection="1">
      <alignment horizontal="center" vertical="center" wrapText="1"/>
      <protection hidden="1"/>
    </xf>
    <xf numFmtId="0" fontId="72" fillId="0" borderId="1" xfId="0" applyFont="1" applyBorder="1" applyAlignment="1" applyProtection="1">
      <alignment horizontal="center" vertical="center" wrapText="1"/>
      <protection hidden="1"/>
    </xf>
    <xf numFmtId="0" fontId="73" fillId="0" borderId="1" xfId="0" applyFont="1" applyBorder="1" applyAlignment="1" applyProtection="1">
      <alignment horizontal="center"/>
      <protection hidden="1"/>
    </xf>
    <xf numFmtId="0" fontId="59" fillId="0" borderId="4" xfId="0" applyFont="1" applyBorder="1" applyAlignment="1" applyProtection="1">
      <alignment horizontal="center"/>
      <protection hidden="1"/>
    </xf>
    <xf numFmtId="0" fontId="59" fillId="0" borderId="5" xfId="0" applyFont="1" applyBorder="1" applyAlignment="1" applyProtection="1">
      <alignment horizontal="center"/>
      <protection hidden="1"/>
    </xf>
    <xf numFmtId="0" fontId="55" fillId="0" borderId="4" xfId="0" applyFont="1" applyBorder="1" applyAlignment="1" applyProtection="1">
      <alignment horizontal="center"/>
      <protection locked="0"/>
    </xf>
    <xf numFmtId="0" fontId="55" fillId="0" borderId="8" xfId="0" applyFont="1" applyBorder="1" applyAlignment="1" applyProtection="1">
      <alignment horizontal="center"/>
      <protection locked="0"/>
    </xf>
    <xf numFmtId="0" fontId="55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59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3" fillId="0" borderId="0" xfId="2" applyFont="1" applyAlignment="1" applyProtection="1">
      <alignment horizontal="center" vertical="center"/>
      <protection hidden="1"/>
    </xf>
    <xf numFmtId="0" fontId="42" fillId="0" borderId="2" xfId="2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41" fillId="0" borderId="2" xfId="2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/>
      <protection locked="0"/>
    </xf>
    <xf numFmtId="0" fontId="68" fillId="0" borderId="0" xfId="1" applyFont="1" applyAlignment="1" applyProtection="1">
      <alignment horizontal="center"/>
      <protection locked="0"/>
    </xf>
    <xf numFmtId="0" fontId="56" fillId="0" borderId="1" xfId="1" applyFont="1" applyBorder="1" applyAlignment="1" applyProtection="1">
      <alignment horizontal="center"/>
      <protection hidden="1"/>
    </xf>
    <xf numFmtId="0" fontId="6" fillId="0" borderId="2" xfId="1" applyFont="1" applyBorder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left" vertical="top"/>
      <protection hidden="1"/>
    </xf>
    <xf numFmtId="0" fontId="12" fillId="0" borderId="3" xfId="1" applyFont="1" applyBorder="1" applyAlignment="1" applyProtection="1">
      <alignment horizontal="center" vertical="top" wrapText="1"/>
      <protection hidden="1"/>
    </xf>
    <xf numFmtId="0" fontId="12" fillId="0" borderId="7" xfId="1" applyFont="1" applyBorder="1" applyAlignment="1" applyProtection="1">
      <alignment horizontal="center" vertical="top" wrapText="1"/>
      <protection hidden="1"/>
    </xf>
    <xf numFmtId="0" fontId="3" fillId="0" borderId="1" xfId="1" applyFont="1" applyBorder="1" applyAlignment="1" applyProtection="1">
      <alignment horizontal="center" vertical="top"/>
      <protection hidden="1"/>
    </xf>
    <xf numFmtId="0" fontId="3" fillId="0" borderId="7" xfId="1" applyFont="1" applyBorder="1" applyAlignment="1" applyProtection="1">
      <alignment horizontal="center" vertical="top"/>
      <protection hidden="1"/>
    </xf>
    <xf numFmtId="0" fontId="10" fillId="0" borderId="18" xfId="1" applyFont="1" applyBorder="1" applyAlignment="1" applyProtection="1">
      <alignment horizontal="center"/>
      <protection hidden="1"/>
    </xf>
    <xf numFmtId="0" fontId="7" fillId="0" borderId="1" xfId="1" applyFont="1" applyBorder="1" applyAlignment="1" applyProtection="1">
      <alignment horizontal="center"/>
      <protection hidden="1"/>
    </xf>
    <xf numFmtId="0" fontId="4" fillId="0" borderId="2" xfId="1" applyFont="1" applyBorder="1" applyAlignment="1" applyProtection="1">
      <alignment horizontal="center"/>
      <protection hidden="1"/>
    </xf>
    <xf numFmtId="0" fontId="1" fillId="0" borderId="3" xfId="1" applyFont="1" applyBorder="1" applyAlignment="1" applyProtection="1">
      <alignment horizontal="center" vertical="center"/>
      <protection hidden="1"/>
    </xf>
    <xf numFmtId="0" fontId="1" fillId="0" borderId="7" xfId="1" applyFont="1" applyBorder="1" applyAlignment="1" applyProtection="1">
      <alignment horizontal="center" vertical="center"/>
      <protection hidden="1"/>
    </xf>
    <xf numFmtId="0" fontId="12" fillId="0" borderId="1" xfId="1" applyFont="1" applyBorder="1" applyAlignment="1" applyProtection="1">
      <alignment horizontal="center" vertical="top"/>
      <protection hidden="1"/>
    </xf>
    <xf numFmtId="0" fontId="1" fillId="0" borderId="7" xfId="1" applyFont="1" applyBorder="1" applyAlignment="1" applyProtection="1">
      <alignment horizontal="center" vertical="top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32" fillId="3" borderId="0" xfId="3" applyFont="1" applyFill="1" applyAlignment="1" applyProtection="1">
      <alignment horizontal="center"/>
      <protection locked="0"/>
    </xf>
    <xf numFmtId="0" fontId="3" fillId="0" borderId="0" xfId="3" applyFont="1" applyAlignment="1" applyProtection="1">
      <alignment horizont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56" fillId="12" borderId="1" xfId="0" applyFont="1" applyFill="1" applyBorder="1" applyAlignment="1" applyProtection="1">
      <alignment horizontal="center" vertical="center"/>
      <protection hidden="1"/>
    </xf>
    <xf numFmtId="0" fontId="3" fillId="0" borderId="3" xfId="3" applyFont="1" applyBorder="1" applyAlignment="1" applyProtection="1">
      <alignment horizontal="center" vertical="top" wrapText="1"/>
      <protection hidden="1"/>
    </xf>
    <xf numFmtId="0" fontId="3" fillId="0" borderId="12" xfId="3" applyFont="1" applyBorder="1" applyAlignment="1" applyProtection="1">
      <alignment horizontal="center" vertical="top" wrapText="1"/>
      <protection hidden="1"/>
    </xf>
    <xf numFmtId="0" fontId="3" fillId="0" borderId="7" xfId="3" applyFont="1" applyBorder="1" applyAlignment="1" applyProtection="1">
      <alignment horizontal="center" vertical="top" wrapText="1"/>
      <protection hidden="1"/>
    </xf>
    <xf numFmtId="0" fontId="82" fillId="0" borderId="1" xfId="3" applyFont="1" applyBorder="1" applyAlignment="1" applyProtection="1">
      <alignment horizontal="center" vertical="center" wrapText="1"/>
      <protection hidden="1"/>
    </xf>
    <xf numFmtId="0" fontId="65" fillId="0" borderId="15" xfId="0" applyFont="1" applyBorder="1" applyAlignment="1" applyProtection="1">
      <alignment horizontal="center" vertical="center"/>
      <protection hidden="1"/>
    </xf>
    <xf numFmtId="0" fontId="65" fillId="0" borderId="2" xfId="0" applyFont="1" applyBorder="1" applyAlignment="1" applyProtection="1">
      <alignment horizontal="center" vertical="center"/>
      <protection hidden="1"/>
    </xf>
    <xf numFmtId="0" fontId="23" fillId="5" borderId="0" xfId="0" applyFont="1" applyFill="1" applyAlignment="1" applyProtection="1">
      <alignment horizontal="center" vertical="center" wrapText="1"/>
      <protection locked="0"/>
    </xf>
    <xf numFmtId="0" fontId="51" fillId="0" borderId="0" xfId="1" applyFont="1" applyAlignment="1" applyProtection="1">
      <alignment horizontal="center"/>
      <protection hidden="1"/>
    </xf>
    <xf numFmtId="0" fontId="84" fillId="0" borderId="0" xfId="1" applyFont="1" applyAlignment="1" applyProtection="1">
      <alignment horizontal="center"/>
      <protection hidden="1"/>
    </xf>
    <xf numFmtId="0" fontId="51" fillId="0" borderId="1" xfId="1" applyFont="1" applyBorder="1" applyAlignment="1" applyProtection="1">
      <alignment horizontal="center" vertical="center" wrapText="1"/>
      <protection hidden="1"/>
    </xf>
    <xf numFmtId="0" fontId="51" fillId="0" borderId="3" xfId="1" applyFont="1" applyBorder="1" applyAlignment="1" applyProtection="1">
      <alignment horizontal="center" vertical="center" wrapText="1"/>
      <protection hidden="1"/>
    </xf>
    <xf numFmtId="0" fontId="51" fillId="0" borderId="7" xfId="1" applyFont="1" applyBorder="1" applyAlignment="1" applyProtection="1">
      <alignment horizontal="center" vertical="center" wrapText="1"/>
      <protection hidden="1"/>
    </xf>
    <xf numFmtId="0" fontId="90" fillId="0" borderId="2" xfId="1" applyFont="1" applyBorder="1" applyAlignment="1" applyProtection="1">
      <alignment horizontal="center"/>
      <protection hidden="1"/>
    </xf>
    <xf numFmtId="0" fontId="91" fillId="0" borderId="2" xfId="1" applyFont="1" applyBorder="1" applyAlignment="1" applyProtection="1">
      <alignment horizontal="center"/>
      <protection hidden="1"/>
    </xf>
    <xf numFmtId="0" fontId="44" fillId="6" borderId="6" xfId="0" applyFont="1" applyFill="1" applyBorder="1" applyAlignment="1" applyProtection="1">
      <alignment horizontal="center"/>
      <protection hidden="1"/>
    </xf>
    <xf numFmtId="0" fontId="44" fillId="6" borderId="0" xfId="0" applyFont="1" applyFill="1" applyBorder="1" applyAlignment="1" applyProtection="1">
      <alignment horizont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48" fillId="0" borderId="0" xfId="0" applyFont="1" applyProtection="1">
      <protection hidden="1"/>
    </xf>
  </cellXfs>
  <cellStyles count="5">
    <cellStyle name="Hyperlink" xfId="4" builtinId="8"/>
    <cellStyle name="Normal" xfId="0" builtinId="0"/>
    <cellStyle name="Normal 2" xfId="1"/>
    <cellStyle name="Normal 2 2" xfId="2"/>
    <cellStyle name="Normal 3" xfId="3"/>
  </cellStyles>
  <dxfs count="6">
    <dxf>
      <alignment horizontal="general" vertical="bottom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64:B105" totalsRowShown="0" headerRowDxfId="5" dataDxfId="3" headerRowBorderDxfId="4" tableBorderDxfId="2" totalsRowBorderDxfId="1">
  <autoFilter ref="B64:B105"/>
  <tableColumns count="1">
    <tableColumn id="1" name="कार्यालय में पोस्ट विवरण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nance.rajasthan.gov.in/PDFDOCS/RULES/10607.pdf" TargetMode="External"/><Relationship Id="rId1" Type="http://schemas.openxmlformats.org/officeDocument/2006/relationships/hyperlink" Target="https://finance.rajasthan.gov.in/PDFDOCS/RULES/1079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ukWuIyku@Iyku@lh,l,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1"/>
  <sheetViews>
    <sheetView topLeftCell="A15" zoomScale="85" zoomScaleNormal="85" workbookViewId="0">
      <selection activeCell="A26" sqref="A26"/>
    </sheetView>
  </sheetViews>
  <sheetFormatPr defaultColWidth="9.28515625" defaultRowHeight="14.25" x14ac:dyDescent="0.2"/>
  <cols>
    <col min="1" max="1" width="5.7109375" style="314" customWidth="1"/>
    <col min="2" max="2" width="55.28515625" style="314" bestFit="1" customWidth="1"/>
    <col min="3" max="3" width="28" style="314" customWidth="1"/>
    <col min="4" max="11" width="9.28515625" style="314"/>
    <col min="12" max="12" width="25" style="314" customWidth="1"/>
    <col min="13" max="16384" width="9.28515625" style="314"/>
  </cols>
  <sheetData>
    <row r="1" spans="1:15" ht="24" customHeight="1" x14ac:dyDescent="0.4">
      <c r="A1" s="387" t="s">
        <v>418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1:15" ht="24" customHeight="1" x14ac:dyDescent="0.4">
      <c r="A2" s="387" t="s">
        <v>417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1:15" ht="20.100000000000001" customHeight="1" x14ac:dyDescent="0.2">
      <c r="A3" s="397" t="s">
        <v>349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</row>
    <row r="4" spans="1:15" ht="20.100000000000001" customHeight="1" x14ac:dyDescent="0.2">
      <c r="A4" s="254">
        <v>1</v>
      </c>
      <c r="B4" s="213" t="s">
        <v>85</v>
      </c>
      <c r="C4" s="391" t="s">
        <v>352</v>
      </c>
      <c r="D4" s="391"/>
      <c r="E4" s="391"/>
      <c r="F4" s="391"/>
      <c r="G4" s="391"/>
      <c r="H4" s="391"/>
      <c r="I4" s="391"/>
      <c r="J4" s="391"/>
      <c r="K4" s="391"/>
      <c r="L4" s="391"/>
      <c r="M4" s="255"/>
    </row>
    <row r="5" spans="1:15" ht="20.100000000000001" customHeight="1" x14ac:dyDescent="0.2">
      <c r="A5" s="254">
        <v>2</v>
      </c>
      <c r="B5" s="213" t="s">
        <v>422</v>
      </c>
      <c r="C5" s="392" t="s">
        <v>425</v>
      </c>
      <c r="D5" s="392"/>
      <c r="E5" s="392"/>
      <c r="F5" s="392"/>
      <c r="G5" s="392"/>
      <c r="H5" s="392"/>
      <c r="I5" s="392"/>
      <c r="J5" s="392"/>
      <c r="K5" s="392"/>
      <c r="L5" s="392"/>
    </row>
    <row r="6" spans="1:15" ht="20.100000000000001" customHeight="1" x14ac:dyDescent="0.2">
      <c r="A6" s="254">
        <v>3</v>
      </c>
      <c r="B6" s="213" t="s">
        <v>356</v>
      </c>
      <c r="C6" s="392" t="s">
        <v>357</v>
      </c>
      <c r="D6" s="392"/>
      <c r="E6" s="392"/>
      <c r="F6" s="392"/>
      <c r="G6" s="392"/>
      <c r="H6" s="392"/>
      <c r="I6" s="392"/>
      <c r="J6" s="392"/>
      <c r="K6" s="392"/>
      <c r="L6" s="392"/>
    </row>
    <row r="7" spans="1:15" ht="20.100000000000001" customHeight="1" x14ac:dyDescent="0.2">
      <c r="A7" s="254">
        <v>4</v>
      </c>
      <c r="B7" s="213" t="s">
        <v>301</v>
      </c>
      <c r="C7" s="392" t="s">
        <v>358</v>
      </c>
      <c r="D7" s="392"/>
      <c r="E7" s="392"/>
      <c r="F7" s="392"/>
      <c r="G7" s="392"/>
      <c r="H7" s="392"/>
      <c r="I7" s="392"/>
      <c r="J7" s="392"/>
      <c r="K7" s="392"/>
      <c r="L7" s="392"/>
    </row>
    <row r="8" spans="1:15" ht="48.75" customHeight="1" x14ac:dyDescent="0.2">
      <c r="A8" s="254">
        <v>5</v>
      </c>
      <c r="B8" s="213" t="s">
        <v>124</v>
      </c>
      <c r="C8" s="393" t="s">
        <v>359</v>
      </c>
      <c r="D8" s="394"/>
      <c r="E8" s="394"/>
      <c r="F8" s="394"/>
      <c r="G8" s="394"/>
      <c r="H8" s="394"/>
      <c r="I8" s="394"/>
      <c r="J8" s="394"/>
      <c r="K8" s="394"/>
      <c r="L8" s="395"/>
    </row>
    <row r="9" spans="1:15" ht="20.100000000000001" customHeight="1" x14ac:dyDescent="0.2">
      <c r="A9" s="254">
        <v>6</v>
      </c>
      <c r="B9" s="213" t="s">
        <v>208</v>
      </c>
      <c r="C9" s="392" t="s">
        <v>353</v>
      </c>
      <c r="D9" s="392"/>
      <c r="E9" s="392"/>
      <c r="F9" s="392"/>
      <c r="G9" s="392"/>
      <c r="H9" s="392"/>
      <c r="I9" s="392"/>
      <c r="J9" s="392"/>
      <c r="K9" s="392"/>
      <c r="L9" s="392"/>
    </row>
    <row r="10" spans="1:15" ht="20.100000000000001" customHeight="1" x14ac:dyDescent="0.2">
      <c r="A10" s="254">
        <v>7</v>
      </c>
      <c r="B10" s="256" t="s">
        <v>255</v>
      </c>
      <c r="C10" s="392" t="s">
        <v>473</v>
      </c>
      <c r="D10" s="392"/>
      <c r="E10" s="392"/>
      <c r="F10" s="392"/>
      <c r="G10" s="392"/>
      <c r="H10" s="392"/>
      <c r="I10" s="392"/>
      <c r="J10" s="392"/>
      <c r="K10" s="392"/>
      <c r="L10" s="392"/>
    </row>
    <row r="11" spans="1:15" ht="20.100000000000001" customHeight="1" x14ac:dyDescent="0.2">
      <c r="A11" s="254">
        <v>8</v>
      </c>
      <c r="B11" s="256" t="s">
        <v>193</v>
      </c>
      <c r="C11" s="392" t="s">
        <v>474</v>
      </c>
      <c r="D11" s="392"/>
      <c r="E11" s="392"/>
      <c r="F11" s="392"/>
      <c r="G11" s="392"/>
      <c r="H11" s="392"/>
      <c r="I11" s="392"/>
      <c r="J11" s="392"/>
      <c r="K11" s="392"/>
      <c r="L11" s="392"/>
    </row>
    <row r="12" spans="1:15" ht="39.75" customHeight="1" x14ac:dyDescent="0.2">
      <c r="A12" s="254">
        <v>9</v>
      </c>
      <c r="B12" s="213" t="s">
        <v>355</v>
      </c>
      <c r="C12" s="399" t="s">
        <v>433</v>
      </c>
      <c r="D12" s="400"/>
      <c r="E12" s="400"/>
      <c r="F12" s="400"/>
      <c r="G12" s="400"/>
      <c r="H12" s="400"/>
      <c r="I12" s="400"/>
      <c r="J12" s="400"/>
      <c r="K12" s="400"/>
      <c r="L12" s="401"/>
    </row>
    <row r="13" spans="1:15" ht="39" customHeight="1" x14ac:dyDescent="0.2">
      <c r="A13" s="254">
        <v>10</v>
      </c>
      <c r="B13" s="213" t="s">
        <v>354</v>
      </c>
      <c r="C13" s="399" t="s">
        <v>475</v>
      </c>
      <c r="D13" s="400"/>
      <c r="E13" s="400"/>
      <c r="F13" s="400"/>
      <c r="G13" s="400"/>
      <c r="H13" s="400"/>
      <c r="I13" s="400"/>
      <c r="J13" s="400"/>
      <c r="K13" s="400"/>
      <c r="L13" s="401"/>
    </row>
    <row r="14" spans="1:15" ht="38.25" customHeight="1" x14ac:dyDescent="0.2">
      <c r="A14" s="254">
        <v>11</v>
      </c>
      <c r="B14" s="213" t="s">
        <v>435</v>
      </c>
      <c r="C14" s="399" t="s">
        <v>434</v>
      </c>
      <c r="D14" s="400"/>
      <c r="E14" s="400"/>
      <c r="F14" s="400"/>
      <c r="G14" s="400"/>
      <c r="H14" s="400"/>
      <c r="I14" s="400"/>
      <c r="J14" s="400"/>
      <c r="K14" s="400"/>
      <c r="L14" s="401"/>
    </row>
    <row r="15" spans="1:15" ht="78" customHeight="1" x14ac:dyDescent="0.2">
      <c r="A15" s="254">
        <v>12</v>
      </c>
      <c r="B15" s="379" t="s">
        <v>476</v>
      </c>
      <c r="C15" s="402" t="s">
        <v>537</v>
      </c>
      <c r="D15" s="403"/>
      <c r="E15" s="403"/>
      <c r="F15" s="403"/>
      <c r="G15" s="403"/>
      <c r="H15" s="403"/>
      <c r="I15" s="403"/>
      <c r="J15" s="403"/>
      <c r="K15" s="403"/>
      <c r="L15" s="404"/>
      <c r="M15" s="383" t="s">
        <v>539</v>
      </c>
      <c r="N15" s="384"/>
      <c r="O15" s="384"/>
    </row>
    <row r="16" spans="1:15" ht="20.100000000000001" customHeight="1" x14ac:dyDescent="0.2">
      <c r="C16" s="405"/>
      <c r="D16" s="405"/>
      <c r="E16" s="405"/>
      <c r="F16" s="405"/>
      <c r="G16" s="405"/>
      <c r="H16" s="405"/>
      <c r="I16" s="405"/>
      <c r="J16" s="405"/>
      <c r="K16" s="405"/>
      <c r="L16" s="405"/>
    </row>
    <row r="17" spans="1:16" ht="20.100000000000001" customHeight="1" x14ac:dyDescent="0.2">
      <c r="A17" s="396" t="s">
        <v>350</v>
      </c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</row>
    <row r="18" spans="1:16" ht="54" customHeight="1" x14ac:dyDescent="0.2">
      <c r="A18" s="254">
        <v>1</v>
      </c>
      <c r="B18" s="213" t="s">
        <v>165</v>
      </c>
      <c r="C18" s="406" t="s">
        <v>477</v>
      </c>
      <c r="D18" s="407"/>
      <c r="E18" s="407"/>
      <c r="F18" s="407"/>
      <c r="G18" s="407"/>
      <c r="H18" s="407"/>
      <c r="I18" s="407"/>
      <c r="J18" s="407"/>
      <c r="K18" s="407"/>
      <c r="L18" s="408"/>
      <c r="M18" s="385" t="s">
        <v>538</v>
      </c>
      <c r="N18" s="386"/>
      <c r="O18" s="386"/>
      <c r="P18" s="386"/>
    </row>
    <row r="19" spans="1:16" ht="35.25" customHeight="1" x14ac:dyDescent="0.2">
      <c r="A19" s="254">
        <v>2</v>
      </c>
      <c r="B19" s="213" t="s">
        <v>436</v>
      </c>
      <c r="C19" s="388" t="s">
        <v>478</v>
      </c>
      <c r="D19" s="389"/>
      <c r="E19" s="389"/>
      <c r="F19" s="389"/>
      <c r="G19" s="389"/>
      <c r="H19" s="389"/>
      <c r="I19" s="389"/>
      <c r="J19" s="389"/>
      <c r="K19" s="389"/>
      <c r="L19" s="390"/>
      <c r="M19" s="385"/>
      <c r="N19" s="386"/>
      <c r="O19" s="386"/>
      <c r="P19" s="386"/>
    </row>
    <row r="20" spans="1:16" ht="48.75" customHeight="1" x14ac:dyDescent="0.2">
      <c r="A20" s="254">
        <v>3</v>
      </c>
      <c r="B20" s="213" t="s">
        <v>467</v>
      </c>
      <c r="C20" s="388" t="s">
        <v>479</v>
      </c>
      <c r="D20" s="389"/>
      <c r="E20" s="389"/>
      <c r="F20" s="389"/>
      <c r="G20" s="389"/>
      <c r="H20" s="389"/>
      <c r="I20" s="389"/>
      <c r="J20" s="389"/>
      <c r="K20" s="389"/>
      <c r="L20" s="390"/>
      <c r="M20" s="385"/>
      <c r="N20" s="386"/>
      <c r="O20" s="386"/>
      <c r="P20" s="386"/>
    </row>
    <row r="21" spans="1:16" ht="15" thickBot="1" x14ac:dyDescent="0.25"/>
    <row r="22" spans="1:16" ht="22.5" customHeight="1" x14ac:dyDescent="0.2">
      <c r="A22" s="398" t="s">
        <v>351</v>
      </c>
      <c r="B22" s="398"/>
      <c r="C22" s="398"/>
      <c r="E22" s="409" t="s">
        <v>482</v>
      </c>
      <c r="F22" s="410"/>
      <c r="G22" s="410"/>
      <c r="H22" s="410"/>
      <c r="I22" s="410"/>
      <c r="J22" s="410"/>
      <c r="K22" s="410"/>
      <c r="L22" s="411"/>
    </row>
    <row r="23" spans="1:16" ht="15" customHeight="1" thickBot="1" x14ac:dyDescent="0.25">
      <c r="E23" s="412"/>
      <c r="F23" s="413"/>
      <c r="G23" s="413"/>
      <c r="H23" s="413"/>
      <c r="I23" s="413"/>
      <c r="J23" s="413"/>
      <c r="K23" s="413"/>
      <c r="L23" s="414"/>
    </row>
    <row r="24" spans="1:16" ht="50.1" customHeight="1" thickBot="1" x14ac:dyDescent="0.25">
      <c r="A24" s="257">
        <v>1</v>
      </c>
      <c r="B24" s="170" t="s">
        <v>480</v>
      </c>
      <c r="C24" s="202" t="s">
        <v>481</v>
      </c>
      <c r="E24" s="412"/>
      <c r="F24" s="413"/>
      <c r="G24" s="413"/>
      <c r="H24" s="413"/>
      <c r="I24" s="413"/>
      <c r="J24" s="413"/>
      <c r="K24" s="413"/>
      <c r="L24" s="414"/>
    </row>
    <row r="25" spans="1:16" ht="54" customHeight="1" x14ac:dyDescent="0.2">
      <c r="A25" s="380">
        <v>2</v>
      </c>
      <c r="B25" s="381" t="s">
        <v>540</v>
      </c>
      <c r="C25" s="382" t="s">
        <v>541</v>
      </c>
      <c r="E25" s="412"/>
      <c r="F25" s="413"/>
      <c r="G25" s="413"/>
      <c r="H25" s="413"/>
      <c r="I25" s="413"/>
      <c r="J25" s="413"/>
      <c r="K25" s="413"/>
      <c r="L25" s="414"/>
    </row>
    <row r="26" spans="1:16" ht="14.25" customHeight="1" x14ac:dyDescent="0.2">
      <c r="E26" s="412"/>
      <c r="F26" s="413"/>
      <c r="G26" s="413"/>
      <c r="H26" s="413"/>
      <c r="I26" s="413"/>
      <c r="J26" s="413"/>
      <c r="K26" s="413"/>
      <c r="L26" s="414"/>
    </row>
    <row r="27" spans="1:16" ht="14.25" customHeight="1" x14ac:dyDescent="0.2">
      <c r="E27" s="412"/>
      <c r="F27" s="413"/>
      <c r="G27" s="413"/>
      <c r="H27" s="413"/>
      <c r="I27" s="413"/>
      <c r="J27" s="413"/>
      <c r="K27" s="413"/>
      <c r="L27" s="414"/>
    </row>
    <row r="28" spans="1:16" ht="14.25" customHeight="1" x14ac:dyDescent="0.2">
      <c r="E28" s="412"/>
      <c r="F28" s="413"/>
      <c r="G28" s="413"/>
      <c r="H28" s="413"/>
      <c r="I28" s="413"/>
      <c r="J28" s="413"/>
      <c r="K28" s="413"/>
      <c r="L28" s="414"/>
    </row>
    <row r="29" spans="1:16" ht="14.25" customHeight="1" x14ac:dyDescent="0.2">
      <c r="E29" s="412"/>
      <c r="F29" s="413"/>
      <c r="G29" s="413"/>
      <c r="H29" s="413"/>
      <c r="I29" s="413"/>
      <c r="J29" s="413"/>
      <c r="K29" s="413"/>
      <c r="L29" s="414"/>
    </row>
    <row r="30" spans="1:16" ht="15" customHeight="1" x14ac:dyDescent="0.2">
      <c r="E30" s="412"/>
      <c r="F30" s="413"/>
      <c r="G30" s="413"/>
      <c r="H30" s="413"/>
      <c r="I30" s="413"/>
      <c r="J30" s="413"/>
      <c r="K30" s="413"/>
      <c r="L30" s="414"/>
    </row>
    <row r="31" spans="1:16" x14ac:dyDescent="0.2">
      <c r="E31" s="412"/>
      <c r="F31" s="413"/>
      <c r="G31" s="413"/>
      <c r="H31" s="413"/>
      <c r="I31" s="413"/>
      <c r="J31" s="413"/>
      <c r="K31" s="413"/>
      <c r="L31" s="414"/>
    </row>
    <row r="32" spans="1:16" x14ac:dyDescent="0.2">
      <c r="E32" s="412"/>
      <c r="F32" s="413"/>
      <c r="G32" s="413"/>
      <c r="H32" s="413"/>
      <c r="I32" s="413"/>
      <c r="J32" s="413"/>
      <c r="K32" s="413"/>
      <c r="L32" s="414"/>
    </row>
    <row r="33" spans="2:12" ht="15" thickBot="1" x14ac:dyDescent="0.25">
      <c r="E33" s="415"/>
      <c r="F33" s="416"/>
      <c r="G33" s="416"/>
      <c r="H33" s="416"/>
      <c r="I33" s="416"/>
      <c r="J33" s="416"/>
      <c r="K33" s="416"/>
      <c r="L33" s="417"/>
    </row>
    <row r="40" spans="2:12" ht="20.25" x14ac:dyDescent="0.3">
      <c r="B40" s="377" t="s">
        <v>530</v>
      </c>
      <c r="C40" s="378" t="s">
        <v>533</v>
      </c>
    </row>
    <row r="41" spans="2:12" ht="20.25" x14ac:dyDescent="0.3">
      <c r="B41" s="377" t="s">
        <v>531</v>
      </c>
      <c r="C41" s="378" t="s">
        <v>532</v>
      </c>
    </row>
  </sheetData>
  <sheetProtection algorithmName="SHA-512" hashValue="BR3wMFhgMvvioPkoZV4rDoSfIVXoF3WWOhoFxqyVSg1uAI5MZVAHVXOipeVngq6rZxobLyYmCQDoWBIUFexT3A==" saltValue="Ou5jnfZMPA1nL5F0AXzM1w==" spinCount="100000" sheet="1" objects="1" scenarios="1" selectLockedCells="1" selectUnlockedCells="1"/>
  <mergeCells count="24">
    <mergeCell ref="A22:C22"/>
    <mergeCell ref="C10:L10"/>
    <mergeCell ref="C12:L12"/>
    <mergeCell ref="C13:L13"/>
    <mergeCell ref="C14:L14"/>
    <mergeCell ref="C15:L15"/>
    <mergeCell ref="C16:L16"/>
    <mergeCell ref="C18:L18"/>
    <mergeCell ref="E22:L33"/>
    <mergeCell ref="M15:O15"/>
    <mergeCell ref="M18:P20"/>
    <mergeCell ref="A1:L1"/>
    <mergeCell ref="A2:L2"/>
    <mergeCell ref="C19:L19"/>
    <mergeCell ref="C20:L20"/>
    <mergeCell ref="C4:L4"/>
    <mergeCell ref="C5:L5"/>
    <mergeCell ref="C6:L6"/>
    <mergeCell ref="C7:L7"/>
    <mergeCell ref="C8:L8"/>
    <mergeCell ref="C9:L9"/>
    <mergeCell ref="A17:L17"/>
    <mergeCell ref="A3:L3"/>
    <mergeCell ref="C11:L11"/>
  </mergeCells>
  <hyperlinks>
    <hyperlink ref="B40" r:id="rId1" display="https://finance.rajasthan.gov.in/PDFDOCS/RULES/10792.pdf"/>
    <hyperlink ref="B41" r:id="rId2" display="https://finance.rajasthan.gov.in/PDFDOCS/RULES/10607.pdf"/>
  </hyperlinks>
  <pageMargins left="0.7" right="0.7" top="0.75" bottom="0.75" header="0.3" footer="0.3"/>
  <pageSetup paperSize="8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00000"/>
  </sheetPr>
  <dimension ref="A1:R56"/>
  <sheetViews>
    <sheetView view="pageBreakPreview" topLeftCell="A10" zoomScale="115" zoomScaleSheetLayoutView="115" workbookViewId="0">
      <selection activeCell="D7" sqref="D7"/>
    </sheetView>
  </sheetViews>
  <sheetFormatPr defaultColWidth="9.28515625" defaultRowHeight="12.75" x14ac:dyDescent="0.2"/>
  <cols>
    <col min="1" max="1" width="5.5703125" style="1" customWidth="1"/>
    <col min="2" max="2" width="7" style="1" customWidth="1"/>
    <col min="3" max="3" width="7.7109375" style="1" customWidth="1"/>
    <col min="4" max="4" width="37.42578125" style="1" customWidth="1"/>
    <col min="5" max="5" width="7.28515625" style="1" customWidth="1"/>
    <col min="6" max="6" width="6.7109375" style="1" customWidth="1"/>
    <col min="7" max="7" width="7.42578125" style="1" customWidth="1"/>
    <col min="8" max="8" width="10.42578125" style="1" customWidth="1"/>
    <col min="9" max="9" width="6.5703125" style="1" customWidth="1"/>
    <col min="10" max="10" width="10.28515625" style="1" customWidth="1"/>
    <col min="11" max="11" width="8.5703125" style="1" customWidth="1"/>
    <col min="12" max="12" width="10.140625" style="1" customWidth="1"/>
    <col min="13" max="13" width="7" style="1" customWidth="1"/>
    <col min="14" max="14" width="10.42578125" style="1" customWidth="1"/>
    <col min="15" max="15" width="9" style="1" customWidth="1"/>
    <col min="16" max="16" width="9.28515625" style="1"/>
    <col min="17" max="17" width="5.28515625" style="1" customWidth="1"/>
    <col min="18" max="16384" width="9.28515625" style="1"/>
  </cols>
  <sheetData>
    <row r="1" spans="1:18" ht="23.25" x14ac:dyDescent="0.35">
      <c r="A1" s="535" t="str">
        <f>Master1!C1</f>
        <v>dk;kZy; iz/kkukpk;Z jktdh; mPp ek/;fed fo|ky; vkarjksyh lkaxk &amp; ijcrlj ¼ukxkSj½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6"/>
    </row>
    <row r="2" spans="1:18" ht="20.25" x14ac:dyDescent="0.3">
      <c r="A2" s="533" t="s">
        <v>81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</row>
    <row r="3" spans="1:18" ht="20.25" x14ac:dyDescent="0.3">
      <c r="A3" s="534" t="s">
        <v>180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</row>
    <row r="4" spans="1:18" ht="41.25" customHeight="1" x14ac:dyDescent="0.2">
      <c r="A4" s="513" t="s">
        <v>181</v>
      </c>
      <c r="B4" s="515" t="s">
        <v>209</v>
      </c>
      <c r="C4" s="517" t="s">
        <v>270</v>
      </c>
      <c r="D4" s="513" t="s">
        <v>28</v>
      </c>
      <c r="E4" s="522" t="s">
        <v>272</v>
      </c>
      <c r="F4" s="522" t="s">
        <v>182</v>
      </c>
      <c r="G4" s="522" t="s">
        <v>183</v>
      </c>
      <c r="H4" s="513" t="s">
        <v>184</v>
      </c>
      <c r="I4" s="513" t="s">
        <v>185</v>
      </c>
      <c r="J4" s="513" t="s">
        <v>184</v>
      </c>
      <c r="K4" s="513" t="s">
        <v>186</v>
      </c>
      <c r="L4" s="513" t="s">
        <v>184</v>
      </c>
      <c r="M4" s="513" t="s">
        <v>188</v>
      </c>
      <c r="N4" s="513" t="s">
        <v>187</v>
      </c>
      <c r="O4" s="513" t="s">
        <v>189</v>
      </c>
      <c r="P4" s="513" t="s">
        <v>187</v>
      </c>
      <c r="Q4" s="513" t="s">
        <v>190</v>
      </c>
      <c r="R4" s="513" t="s">
        <v>187</v>
      </c>
    </row>
    <row r="5" spans="1:18" ht="27.75" customHeight="1" x14ac:dyDescent="0.2">
      <c r="A5" s="514"/>
      <c r="B5" s="516"/>
      <c r="C5" s="518"/>
      <c r="D5" s="514"/>
      <c r="E5" s="523"/>
      <c r="F5" s="523"/>
      <c r="G5" s="523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18" ht="15" x14ac:dyDescent="0.25">
      <c r="A6" s="92">
        <v>1</v>
      </c>
      <c r="B6" s="92">
        <v>2</v>
      </c>
      <c r="C6" s="92">
        <v>3</v>
      </c>
      <c r="D6" s="218">
        <v>4</v>
      </c>
      <c r="E6" s="92">
        <v>5</v>
      </c>
      <c r="F6" s="92">
        <v>6</v>
      </c>
      <c r="G6" s="92">
        <v>7</v>
      </c>
      <c r="H6" s="92">
        <v>8</v>
      </c>
      <c r="I6" s="92">
        <v>9</v>
      </c>
      <c r="J6" s="92">
        <v>10</v>
      </c>
      <c r="K6" s="92">
        <v>11</v>
      </c>
      <c r="L6" s="92">
        <v>12</v>
      </c>
      <c r="M6" s="92">
        <v>13</v>
      </c>
      <c r="N6" s="92">
        <v>14</v>
      </c>
      <c r="O6" s="92">
        <v>15</v>
      </c>
      <c r="P6" s="92">
        <v>16</v>
      </c>
      <c r="Q6" s="92">
        <v>17</v>
      </c>
      <c r="R6" s="92">
        <v>18</v>
      </c>
    </row>
    <row r="7" spans="1:18" ht="15" x14ac:dyDescent="0.25">
      <c r="A7" s="92">
        <v>1</v>
      </c>
      <c r="B7" s="524" t="str">
        <f>Master1!C4</f>
        <v>2202-02-109-01-00</v>
      </c>
      <c r="C7" s="524" t="str">
        <f>Master1!H4</f>
        <v>STATE FUND</v>
      </c>
      <c r="D7" s="216" t="str">
        <f>Master1!B9</f>
        <v>उपनिदेशक</v>
      </c>
      <c r="E7" s="217" t="str">
        <f>Master1!C9</f>
        <v>L-18</v>
      </c>
      <c r="F7" s="92">
        <f>Master1!H9</f>
        <v>0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15" x14ac:dyDescent="0.25">
      <c r="A8" s="92">
        <v>2</v>
      </c>
      <c r="B8" s="525"/>
      <c r="C8" s="525"/>
      <c r="D8" s="216" t="str">
        <f>Master1!B10</f>
        <v>जिला शिक्षा अधिकारी</v>
      </c>
      <c r="E8" s="217" t="str">
        <f>Master1!C10</f>
        <v>L-17</v>
      </c>
      <c r="F8" s="92">
        <f>Master1!H10</f>
        <v>0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15" x14ac:dyDescent="0.25">
      <c r="A9" s="92">
        <v>3</v>
      </c>
      <c r="B9" s="525"/>
      <c r="C9" s="525"/>
      <c r="D9" s="216" t="str">
        <f>Master1!B11</f>
        <v>अतिरिक्त जिला शिक्षा अधिकारी</v>
      </c>
      <c r="E9" s="217" t="str">
        <f>Master1!C11</f>
        <v>L-16</v>
      </c>
      <c r="F9" s="92">
        <f>Master1!H11</f>
        <v>0</v>
      </c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18" ht="15" x14ac:dyDescent="0.25">
      <c r="A10" s="92">
        <v>4</v>
      </c>
      <c r="B10" s="525"/>
      <c r="C10" s="525"/>
      <c r="D10" s="216" t="str">
        <f>Master1!B12</f>
        <v>प्रधानाचार्य</v>
      </c>
      <c r="E10" s="217" t="str">
        <f>Master1!C12</f>
        <v>L-16</v>
      </c>
      <c r="F10" s="92">
        <f>Master1!H12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spans="1:18" ht="15" customHeight="1" x14ac:dyDescent="0.25">
      <c r="A11" s="92">
        <v>5</v>
      </c>
      <c r="B11" s="525"/>
      <c r="C11" s="525"/>
      <c r="D11" s="216" t="str">
        <f>Master1!B13</f>
        <v>स्‍थापना अधिकारी</v>
      </c>
      <c r="E11" s="217" t="str">
        <f>Master1!C13</f>
        <v>L-15</v>
      </c>
      <c r="F11" s="92">
        <f>Master1!H13</f>
        <v>0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spans="1:18" ht="15" x14ac:dyDescent="0.25">
      <c r="A12" s="92">
        <v>6</v>
      </c>
      <c r="B12" s="525"/>
      <c r="C12" s="525"/>
      <c r="D12" s="216" t="str">
        <f>Master1!B14</f>
        <v>उप जिला शिक्षा अधिकारी (शारीरिक शिक्षा)</v>
      </c>
      <c r="E12" s="217" t="str">
        <f>Master1!C14</f>
        <v>L-14</v>
      </c>
      <c r="F12" s="92">
        <f>Master1!H14</f>
        <v>0</v>
      </c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1:18" ht="15" x14ac:dyDescent="0.25">
      <c r="A13" s="92">
        <v>7</v>
      </c>
      <c r="B13" s="525"/>
      <c r="C13" s="525"/>
      <c r="D13" s="216" t="str">
        <f>Master1!B15</f>
        <v>प्रधानाध्यापक‌</v>
      </c>
      <c r="E13" s="217" t="str">
        <f>Master1!C15</f>
        <v>L-14</v>
      </c>
      <c r="F13" s="92">
        <f>Master1!H15</f>
        <v>0</v>
      </c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spans="1:18" ht="15" x14ac:dyDescent="0.25">
      <c r="A14" s="92">
        <v>8</v>
      </c>
      <c r="B14" s="525"/>
      <c r="C14" s="525"/>
      <c r="D14" s="216" t="str">
        <f>Master1!B16</f>
        <v>कृषि अध्यापक</v>
      </c>
      <c r="E14" s="217" t="str">
        <f>Master1!C16</f>
        <v>L-12</v>
      </c>
      <c r="F14" s="92">
        <f>Master1!H16</f>
        <v>0</v>
      </c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spans="1:18" ht="15" x14ac:dyDescent="0.25">
      <c r="A15" s="92">
        <v>9</v>
      </c>
      <c r="B15" s="525"/>
      <c r="C15" s="525"/>
      <c r="D15" s="216" t="str">
        <f>Master1!B17</f>
        <v>कृषि शिक्षा प्रभारी</v>
      </c>
      <c r="E15" s="217" t="str">
        <f>Master1!C17</f>
        <v>L-12</v>
      </c>
      <c r="F15" s="92">
        <f>Master1!H17</f>
        <v>0</v>
      </c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spans="1:18" ht="15" x14ac:dyDescent="0.25">
      <c r="A16" s="92">
        <v>10</v>
      </c>
      <c r="B16" s="525"/>
      <c r="C16" s="525"/>
      <c r="D16" s="216" t="str">
        <f>Master1!B18</f>
        <v>पुस्तकालय अध्यक्ष श्रेणी I</v>
      </c>
      <c r="E16" s="217" t="str">
        <f>Master1!C18</f>
        <v>L-12</v>
      </c>
      <c r="F16" s="92">
        <f>Master1!H18</f>
        <v>0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spans="1:18" ht="15" x14ac:dyDescent="0.25">
      <c r="A17" s="92">
        <v>11</v>
      </c>
      <c r="B17" s="525"/>
      <c r="C17" s="525"/>
      <c r="D17" s="216" t="str">
        <f>Master1!B19</f>
        <v>प्रशासनिक अधिकारी</v>
      </c>
      <c r="E17" s="217" t="str">
        <f>Master1!C19</f>
        <v>L-12</v>
      </c>
      <c r="F17" s="92">
        <f>Master1!H19</f>
        <v>0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spans="1:18" ht="15" x14ac:dyDescent="0.25">
      <c r="A18" s="92">
        <v>12</v>
      </c>
      <c r="B18" s="525"/>
      <c r="C18" s="525"/>
      <c r="D18" s="216" t="str">
        <f>Master1!B20</f>
        <v>प्रशिक्षक</v>
      </c>
      <c r="E18" s="217" t="str">
        <f>Master1!C20</f>
        <v>L-12</v>
      </c>
      <c r="F18" s="92">
        <f>Master1!H20</f>
        <v>0</v>
      </c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spans="1:18" ht="15" x14ac:dyDescent="0.25">
      <c r="A19" s="92">
        <v>13</v>
      </c>
      <c r="B19" s="525"/>
      <c r="C19" s="525"/>
      <c r="D19" s="216" t="str">
        <f>Master1!B21</f>
        <v>व्याख्याता स्कूल(शिक्षा)</v>
      </c>
      <c r="E19" s="217" t="str">
        <f>Master1!C21</f>
        <v>L-12</v>
      </c>
      <c r="F19" s="92">
        <f>Master1!H21</f>
        <v>0</v>
      </c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  <row r="20" spans="1:18" ht="15" x14ac:dyDescent="0.25">
      <c r="A20" s="92">
        <v>14</v>
      </c>
      <c r="B20" s="525"/>
      <c r="C20" s="525"/>
      <c r="D20" s="216" t="str">
        <f>Master1!B22</f>
        <v>शारीरिक शिक्षक श्रेणी I</v>
      </c>
      <c r="E20" s="217" t="str">
        <f>Master1!C22</f>
        <v>L-12</v>
      </c>
      <c r="F20" s="92">
        <f>Master1!H22</f>
        <v>0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</row>
    <row r="21" spans="1:18" ht="15" x14ac:dyDescent="0.25">
      <c r="A21" s="92">
        <v>15</v>
      </c>
      <c r="B21" s="525"/>
      <c r="C21" s="525"/>
      <c r="D21" s="216" t="str">
        <f>Master1!B23</f>
        <v>अतिरिक्त प्रशासनिक अधिकारी</v>
      </c>
      <c r="E21" s="217" t="str">
        <f>Master1!C23</f>
        <v>L-11</v>
      </c>
      <c r="F21" s="92">
        <f>Master1!H23</f>
        <v>0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spans="1:18" ht="15" x14ac:dyDescent="0.25">
      <c r="A22" s="92">
        <v>16</v>
      </c>
      <c r="B22" s="525"/>
      <c r="C22" s="525"/>
      <c r="D22" s="216" t="str">
        <f>Master1!B24</f>
        <v>पुस्तकालय अध्यक्ष श्रेणी II</v>
      </c>
      <c r="E22" s="217" t="str">
        <f>Master1!C24</f>
        <v>L-11</v>
      </c>
      <c r="F22" s="92">
        <f>Master1!H24</f>
        <v>0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spans="1:18" ht="15" x14ac:dyDescent="0.25">
      <c r="A23" s="92">
        <v>17</v>
      </c>
      <c r="B23" s="525"/>
      <c r="C23" s="525"/>
      <c r="D23" s="216" t="str">
        <f>Master1!B25</f>
        <v>वरिष्ठ अध्यापक</v>
      </c>
      <c r="E23" s="217" t="str">
        <f>Master1!C25</f>
        <v>L-11</v>
      </c>
      <c r="F23" s="92">
        <f>Master1!H25</f>
        <v>1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  <row r="24" spans="1:18" ht="15" x14ac:dyDescent="0.25">
      <c r="A24" s="92">
        <v>18</v>
      </c>
      <c r="B24" s="525"/>
      <c r="C24" s="525"/>
      <c r="D24" s="216" t="str">
        <f>Master1!B26</f>
        <v>शारीरिक शिक्षक श्रेणी II</v>
      </c>
      <c r="E24" s="217" t="str">
        <f>Master1!C26</f>
        <v>L-11</v>
      </c>
      <c r="F24" s="92">
        <f>Master1!H26</f>
        <v>0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1:18" ht="15" x14ac:dyDescent="0.25">
      <c r="A25" s="92">
        <v>19</v>
      </c>
      <c r="B25" s="525"/>
      <c r="C25" s="525"/>
      <c r="D25" s="216" t="str">
        <f>Master1!B27</f>
        <v>सहायक लेखाधिकारी ग्रेड - I</v>
      </c>
      <c r="E25" s="217" t="str">
        <f>Master1!C27</f>
        <v>L-11</v>
      </c>
      <c r="F25" s="92">
        <f>Master1!H27</f>
        <v>0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1:18" ht="15" x14ac:dyDescent="0.25">
      <c r="A26" s="92">
        <v>20</v>
      </c>
      <c r="B26" s="525"/>
      <c r="C26" s="525"/>
      <c r="D26" s="216" t="str">
        <f>Master1!B28</f>
        <v>अध्यापक</v>
      </c>
      <c r="E26" s="217" t="str">
        <f>Master1!C28</f>
        <v>L-10</v>
      </c>
      <c r="F26" s="92">
        <f>Master1!H28</f>
        <v>1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</row>
    <row r="27" spans="1:18" ht="15" x14ac:dyDescent="0.25">
      <c r="A27" s="92">
        <v>21</v>
      </c>
      <c r="B27" s="525"/>
      <c r="C27" s="525"/>
      <c r="D27" s="216" t="str">
        <f>Master1!B29</f>
        <v>आशुलिपिक</v>
      </c>
      <c r="E27" s="217" t="str">
        <f>Master1!C29</f>
        <v>L-10</v>
      </c>
      <c r="F27" s="92">
        <f>Master1!H29</f>
        <v>0</v>
      </c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</row>
    <row r="28" spans="1:18" ht="15" x14ac:dyDescent="0.25">
      <c r="A28" s="92">
        <v>22</v>
      </c>
      <c r="B28" s="525"/>
      <c r="C28" s="525"/>
      <c r="D28" s="216" t="str">
        <f>Master1!B30</f>
        <v>कनिष्ठ लेखाकार</v>
      </c>
      <c r="E28" s="217" t="str">
        <f>Master1!C30</f>
        <v>L-10</v>
      </c>
      <c r="F28" s="92">
        <f>Master1!H30</f>
        <v>0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</row>
    <row r="29" spans="1:18" ht="15" x14ac:dyDescent="0.25">
      <c r="A29" s="92">
        <v>23</v>
      </c>
      <c r="B29" s="525"/>
      <c r="C29" s="525"/>
      <c r="D29" s="216" t="str">
        <f>Master1!B31</f>
        <v>कनिष्ठ विधि अधिकारी</v>
      </c>
      <c r="E29" s="217" t="str">
        <f>Master1!C31</f>
        <v>L-10</v>
      </c>
      <c r="F29" s="92">
        <f>Master1!H31</f>
        <v>0</v>
      </c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ht="15" x14ac:dyDescent="0.25">
      <c r="A30" s="92">
        <v>24</v>
      </c>
      <c r="B30" s="525"/>
      <c r="C30" s="525"/>
      <c r="D30" s="216" t="str">
        <f>Master1!B32</f>
        <v>पुस्तकालय अध्यक्ष श्रेणी III</v>
      </c>
      <c r="E30" s="217" t="str">
        <f>Master1!C32</f>
        <v>L-10</v>
      </c>
      <c r="F30" s="92">
        <f>Master1!H32</f>
        <v>0</v>
      </c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</row>
    <row r="31" spans="1:18" ht="15" x14ac:dyDescent="0.25">
      <c r="A31" s="92">
        <v>25</v>
      </c>
      <c r="B31" s="525"/>
      <c r="C31" s="525"/>
      <c r="D31" s="216" t="str">
        <f>Master1!B33</f>
        <v>प्रयोगशाला सहायक II</v>
      </c>
      <c r="E31" s="217" t="str">
        <f>Master1!C33</f>
        <v>L-10</v>
      </c>
      <c r="F31" s="92">
        <f>Master1!H33</f>
        <v>0</v>
      </c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</row>
    <row r="32" spans="1:18" ht="15" x14ac:dyDescent="0.25">
      <c r="A32" s="92">
        <v>26</v>
      </c>
      <c r="B32" s="525"/>
      <c r="C32" s="525"/>
      <c r="D32" s="216" t="str">
        <f>Master1!B34</f>
        <v>शारीरिक शिक्षक श्रेणी III</v>
      </c>
      <c r="E32" s="217" t="str">
        <f>Master1!C34</f>
        <v>L-10</v>
      </c>
      <c r="F32" s="92">
        <f>Master1!H34</f>
        <v>0</v>
      </c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</row>
    <row r="33" spans="1:18" ht="15" x14ac:dyDescent="0.25">
      <c r="A33" s="92">
        <v>27</v>
      </c>
      <c r="B33" s="525"/>
      <c r="C33" s="525"/>
      <c r="D33" s="216" t="str">
        <f>Master1!B35</f>
        <v>सहायक प्रशासनिक अधिकारी</v>
      </c>
      <c r="E33" s="217" t="str">
        <f>Master1!C35</f>
        <v>L-10</v>
      </c>
      <c r="F33" s="92">
        <f>Master1!H35</f>
        <v>0</v>
      </c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</row>
    <row r="34" spans="1:18" ht="15" x14ac:dyDescent="0.25">
      <c r="A34" s="92">
        <v>28</v>
      </c>
      <c r="B34" s="525"/>
      <c r="C34" s="525"/>
      <c r="D34" s="216" t="str">
        <f>Master1!B36</f>
        <v>प्रबोधक</v>
      </c>
      <c r="E34" s="217" t="str">
        <f>Master1!C36</f>
        <v>L-10</v>
      </c>
      <c r="F34" s="92">
        <f>Master1!H36</f>
        <v>0</v>
      </c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 ht="15" x14ac:dyDescent="0.25">
      <c r="A35" s="92">
        <v>29</v>
      </c>
      <c r="B35" s="525"/>
      <c r="C35" s="525"/>
      <c r="D35" s="216" t="str">
        <f>Master1!B37</f>
        <v xml:space="preserve">वरिष्ठ कंप्युटर अनुदेशक </v>
      </c>
      <c r="E35" s="217" t="str">
        <f>Master1!C37</f>
        <v>L-10</v>
      </c>
      <c r="F35" s="92">
        <f>Master1!H37</f>
        <v>0</v>
      </c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 ht="15" x14ac:dyDescent="0.25">
      <c r="A36" s="92">
        <v>30</v>
      </c>
      <c r="B36" s="525"/>
      <c r="C36" s="525"/>
      <c r="D36" s="216" t="str">
        <f>Master1!B38</f>
        <v>प्रयोगशाला सहायक III</v>
      </c>
      <c r="E36" s="217" t="str">
        <f>Master1!C38</f>
        <v>L-8</v>
      </c>
      <c r="F36" s="92">
        <f>Master1!H38</f>
        <v>0</v>
      </c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1:18" ht="15" x14ac:dyDescent="0.25">
      <c r="A37" s="92">
        <v>31</v>
      </c>
      <c r="B37" s="525"/>
      <c r="C37" s="525"/>
      <c r="D37" s="216" t="str">
        <f>Master1!B39</f>
        <v>वरिष्ठ सहायक</v>
      </c>
      <c r="E37" s="217" t="str">
        <f>Master1!C39</f>
        <v>L-8</v>
      </c>
      <c r="F37" s="92">
        <f>Master1!H39</f>
        <v>0</v>
      </c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</row>
    <row r="38" spans="1:18" ht="15" x14ac:dyDescent="0.25">
      <c r="A38" s="92">
        <v>32</v>
      </c>
      <c r="B38" s="525"/>
      <c r="C38" s="525"/>
      <c r="D38" s="216" t="str">
        <f>Master1!B40</f>
        <v xml:space="preserve">बेसिक कंप्युटर अनुदेशक </v>
      </c>
      <c r="E38" s="217" t="str">
        <f>Master1!C40</f>
        <v>L-8</v>
      </c>
      <c r="F38" s="92">
        <f>Master1!H40</f>
        <v>0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1:18" ht="15" x14ac:dyDescent="0.25">
      <c r="A39" s="92">
        <v>33</v>
      </c>
      <c r="B39" s="525"/>
      <c r="C39" s="525"/>
      <c r="D39" s="216" t="str">
        <f>Master1!B41</f>
        <v>कनिष्ठ सहायक</v>
      </c>
      <c r="E39" s="217" t="str">
        <f>Master1!C41</f>
        <v>L-5</v>
      </c>
      <c r="F39" s="92">
        <f>Master1!H41</f>
        <v>0</v>
      </c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1:18" ht="15" x14ac:dyDescent="0.25">
      <c r="A40" s="92">
        <v>34</v>
      </c>
      <c r="B40" s="525"/>
      <c r="C40" s="525"/>
      <c r="D40" s="216" t="str">
        <f>Master1!B42</f>
        <v>फील्ड मैन व फील्ड रिक़ॉर्डर</v>
      </c>
      <c r="E40" s="217" t="str">
        <f>Master1!C42</f>
        <v>L-5</v>
      </c>
      <c r="F40" s="92">
        <f>Master1!H42</f>
        <v>0</v>
      </c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  <row r="41" spans="1:18" ht="15" x14ac:dyDescent="0.25">
      <c r="A41" s="92">
        <v>35</v>
      </c>
      <c r="B41" s="525"/>
      <c r="C41" s="525"/>
      <c r="D41" s="216" t="str">
        <f>Master1!B43</f>
        <v>वाहन चालक</v>
      </c>
      <c r="E41" s="217" t="str">
        <f>Master1!C43</f>
        <v>L-5</v>
      </c>
      <c r="F41" s="92">
        <f>Master1!H43</f>
        <v>0</v>
      </c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</row>
    <row r="42" spans="1:18" ht="15" x14ac:dyDescent="0.25">
      <c r="A42" s="92">
        <v>36</v>
      </c>
      <c r="B42" s="525"/>
      <c r="C42" s="525"/>
      <c r="D42" s="216" t="str">
        <f>Master1!B44</f>
        <v>चतुर्थ श्रेणी कर्मचारी</v>
      </c>
      <c r="E42" s="217" t="str">
        <f>Master1!C44</f>
        <v>L-1</v>
      </c>
      <c r="F42" s="92">
        <f>Master1!H44</f>
        <v>1</v>
      </c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</row>
    <row r="43" spans="1:18" ht="15" x14ac:dyDescent="0.25">
      <c r="A43" s="92">
        <v>37</v>
      </c>
      <c r="B43" s="525"/>
      <c r="C43" s="525"/>
      <c r="D43" s="216" t="str">
        <f>Master1!B45</f>
        <v>जमादार</v>
      </c>
      <c r="E43" s="217" t="str">
        <f>Master1!C45</f>
        <v>L-1</v>
      </c>
      <c r="F43" s="92">
        <f>Master1!H45</f>
        <v>0</v>
      </c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</row>
    <row r="44" spans="1:18" ht="15" x14ac:dyDescent="0.25">
      <c r="A44" s="92">
        <v>38</v>
      </c>
      <c r="B44" s="526"/>
      <c r="C44" s="526"/>
      <c r="D44" s="216" t="str">
        <f>Master1!B46</f>
        <v>प्रयोगशाला परिचारक</v>
      </c>
      <c r="E44" s="217" t="str">
        <f>Master1!C46</f>
        <v>L-1</v>
      </c>
      <c r="F44" s="92">
        <f>Master1!H46</f>
        <v>0</v>
      </c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  <row r="45" spans="1:18" ht="15" x14ac:dyDescent="0.25">
      <c r="A45" s="219"/>
      <c r="B45" s="519" t="s">
        <v>199</v>
      </c>
      <c r="C45" s="520"/>
      <c r="D45" s="520"/>
      <c r="E45" s="521"/>
      <c r="F45" s="92">
        <f>Master1!H47</f>
        <v>3</v>
      </c>
      <c r="G45" s="321">
        <f t="shared" ref="G45:R45" si="0">SUM(G11:G44)</f>
        <v>0</v>
      </c>
      <c r="H45" s="321">
        <f t="shared" si="0"/>
        <v>0</v>
      </c>
      <c r="I45" s="321">
        <f t="shared" si="0"/>
        <v>0</v>
      </c>
      <c r="J45" s="321">
        <f t="shared" si="0"/>
        <v>0</v>
      </c>
      <c r="K45" s="321">
        <f t="shared" si="0"/>
        <v>0</v>
      </c>
      <c r="L45" s="321">
        <f t="shared" si="0"/>
        <v>0</v>
      </c>
      <c r="M45" s="321">
        <f t="shared" si="0"/>
        <v>0</v>
      </c>
      <c r="N45" s="321">
        <f t="shared" si="0"/>
        <v>0</v>
      </c>
      <c r="O45" s="321">
        <f t="shared" si="0"/>
        <v>0</v>
      </c>
      <c r="P45" s="321">
        <f t="shared" si="0"/>
        <v>0</v>
      </c>
      <c r="Q45" s="321">
        <f t="shared" si="0"/>
        <v>0</v>
      </c>
      <c r="R45" s="321">
        <f t="shared" si="0"/>
        <v>0</v>
      </c>
    </row>
    <row r="46" spans="1:18" ht="41.25" customHeight="1" x14ac:dyDescent="0.2">
      <c r="A46" s="527" t="s">
        <v>83</v>
      </c>
      <c r="B46" s="531" t="s">
        <v>314</v>
      </c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532"/>
      <c r="O46" s="532"/>
      <c r="P46" s="532"/>
      <c r="Q46" s="532"/>
      <c r="R46" s="532"/>
    </row>
    <row r="47" spans="1:18" ht="18.75" x14ac:dyDescent="0.2">
      <c r="A47" s="528"/>
      <c r="B47" s="529" t="s">
        <v>84</v>
      </c>
      <c r="C47" s="530"/>
      <c r="D47" s="530"/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530"/>
      <c r="R47" s="220"/>
    </row>
    <row r="49" spans="1:18" ht="18.75" x14ac:dyDescent="0.3">
      <c r="M49" s="512" t="str">
        <f>Master1!L2</f>
        <v>iz/kkukpk;Z</v>
      </c>
      <c r="N49" s="512"/>
      <c r="O49" s="512"/>
      <c r="P49" s="512"/>
      <c r="Q49" s="512"/>
    </row>
    <row r="50" spans="1:18" ht="18.75" x14ac:dyDescent="0.3">
      <c r="M50" s="512" t="str">
        <f>Master1!L3</f>
        <v>jktdh; mPp ek/;fed fo|ky;</v>
      </c>
      <c r="N50" s="512"/>
      <c r="O50" s="512"/>
      <c r="P50" s="512"/>
      <c r="Q50" s="512"/>
    </row>
    <row r="51" spans="1:18" ht="19.5" customHeight="1" x14ac:dyDescent="0.3">
      <c r="H51" s="221">
        <v>7</v>
      </c>
      <c r="M51" s="512" t="str">
        <f>Master1!L4</f>
        <v>vkarjksyh lkaxk &amp; ijcrlj ¼ukxkSj½</v>
      </c>
      <c r="N51" s="512"/>
      <c r="O51" s="512"/>
      <c r="P51" s="512"/>
      <c r="Q51" s="512"/>
    </row>
    <row r="56" spans="1:18" ht="57.75" customHeight="1" x14ac:dyDescent="0.4">
      <c r="A56" s="502" t="s">
        <v>248</v>
      </c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</row>
  </sheetData>
  <sheetProtection algorithmName="SHA-512" hashValue="t5ozvfzCCt7X8ImRYhtMJ3a3xReSWogB5YdnMc+gkRXMyX4Gy8SHAcFUeHswI9crt4VziK7Fhnf8VX4D6lI9Iw==" saltValue="hMUlYHflbg4n8q6RTdDeBQ==" spinCount="100000" sheet="1" objects="1" scenarios="1" formatCells="0" formatColumns="0" formatRows="0"/>
  <mergeCells count="31">
    <mergeCell ref="A2:R2"/>
    <mergeCell ref="R4:R5"/>
    <mergeCell ref="M4:M5"/>
    <mergeCell ref="A3:R3"/>
    <mergeCell ref="A1:R1"/>
    <mergeCell ref="A56:R56"/>
    <mergeCell ref="L4:L5"/>
    <mergeCell ref="H4:H5"/>
    <mergeCell ref="N4:N5"/>
    <mergeCell ref="A46:A47"/>
    <mergeCell ref="O4:O5"/>
    <mergeCell ref="M51:Q51"/>
    <mergeCell ref="K4:K5"/>
    <mergeCell ref="A4:A5"/>
    <mergeCell ref="M49:Q49"/>
    <mergeCell ref="J4:J5"/>
    <mergeCell ref="D4:D5"/>
    <mergeCell ref="B47:Q47"/>
    <mergeCell ref="B7:B44"/>
    <mergeCell ref="B46:R46"/>
    <mergeCell ref="F4:F5"/>
    <mergeCell ref="M50:Q50"/>
    <mergeCell ref="Q4:Q5"/>
    <mergeCell ref="B4:B5"/>
    <mergeCell ref="C4:C5"/>
    <mergeCell ref="B45:E45"/>
    <mergeCell ref="G4:G5"/>
    <mergeCell ref="I4:I5"/>
    <mergeCell ref="E4:E5"/>
    <mergeCell ref="C7:C44"/>
    <mergeCell ref="P4:P5"/>
  </mergeCells>
  <printOptions horizontalCentered="1"/>
  <pageMargins left="0.31496062992126" right="0.31496062992126" top="0.15748031496063" bottom="0.15748031496063" header="0.31496062992126" footer="0.31496062992126"/>
  <pageSetup paperSize="9" scale="70" orientation="landscape" r:id="rId1"/>
  <headerFooter>
    <oddFooter>&amp;C&amp;Z&amp;F&amp;R&amp;A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0000"/>
    <pageSetUpPr fitToPage="1"/>
  </sheetPr>
  <dimension ref="A1:F57"/>
  <sheetViews>
    <sheetView view="pageBreakPreview" topLeftCell="A7" zoomScale="115" zoomScaleSheetLayoutView="115" workbookViewId="0">
      <selection activeCell="A40" sqref="A40"/>
    </sheetView>
  </sheetViews>
  <sheetFormatPr defaultColWidth="9.28515625" defaultRowHeight="12.75" x14ac:dyDescent="0.2"/>
  <cols>
    <col min="1" max="1" width="12.28515625" style="1" customWidth="1"/>
    <col min="2" max="2" width="9" style="1" customWidth="1"/>
    <col min="3" max="3" width="9.5703125" style="1" customWidth="1"/>
    <col min="4" max="4" width="33.28515625" style="1" customWidth="1"/>
    <col min="5" max="5" width="18.28515625" style="1" customWidth="1"/>
    <col min="6" max="6" width="20.7109375" style="1" customWidth="1"/>
    <col min="7" max="16384" width="9.28515625" style="1"/>
  </cols>
  <sheetData>
    <row r="1" spans="1:6" ht="20.25" x14ac:dyDescent="0.3">
      <c r="A1" s="487" t="str">
        <f>Master1!C1</f>
        <v>dk;kZy; iz/kkukpk;Z jktdh; mPp ek/;fed fo|ky; vkarjksyh lkaxk &amp; ijcrlj ¼ukxkSj½</v>
      </c>
      <c r="B1" s="487"/>
      <c r="C1" s="487"/>
      <c r="D1" s="487"/>
      <c r="E1" s="487"/>
      <c r="F1" s="487"/>
    </row>
    <row r="2" spans="1:6" ht="20.25" x14ac:dyDescent="0.3">
      <c r="A2" s="487" t="s">
        <v>191</v>
      </c>
      <c r="B2" s="487"/>
      <c r="C2" s="487"/>
      <c r="D2" s="487"/>
      <c r="E2" s="487"/>
      <c r="F2" s="487"/>
    </row>
    <row r="3" spans="1:6" ht="20.25" x14ac:dyDescent="0.3">
      <c r="A3" s="541" t="s">
        <v>192</v>
      </c>
      <c r="B3" s="541"/>
      <c r="C3" s="541"/>
      <c r="D3" s="541"/>
      <c r="E3" s="541"/>
      <c r="F3" s="541"/>
    </row>
    <row r="4" spans="1:6" ht="21" x14ac:dyDescent="0.35">
      <c r="A4" s="354"/>
      <c r="B4" s="354"/>
      <c r="C4" s="355"/>
      <c r="D4" s="354"/>
      <c r="E4" s="354"/>
      <c r="F4" s="94" t="s">
        <v>216</v>
      </c>
    </row>
    <row r="5" spans="1:6" ht="23.25" customHeight="1" x14ac:dyDescent="0.35">
      <c r="A5" s="549" t="s">
        <v>215</v>
      </c>
      <c r="B5" s="549"/>
      <c r="C5" s="548" t="str">
        <f>Master1!C4</f>
        <v>2202-02-109-01-00</v>
      </c>
      <c r="D5" s="548"/>
      <c r="E5" s="93" t="str">
        <f>Master1!H4</f>
        <v>STATE FUND</v>
      </c>
      <c r="F5" s="94">
        <f>Master1!C3</f>
        <v>34581</v>
      </c>
    </row>
    <row r="6" spans="1:6" ht="12.75" customHeight="1" x14ac:dyDescent="0.2">
      <c r="A6" s="542" t="s">
        <v>181</v>
      </c>
      <c r="B6" s="544" t="s">
        <v>209</v>
      </c>
      <c r="C6" s="545" t="s">
        <v>270</v>
      </c>
      <c r="D6" s="542" t="s">
        <v>28</v>
      </c>
      <c r="E6" s="542" t="s">
        <v>82</v>
      </c>
      <c r="F6" s="542" t="s">
        <v>214</v>
      </c>
    </row>
    <row r="7" spans="1:6" ht="34.5" customHeight="1" x14ac:dyDescent="0.2">
      <c r="A7" s="543"/>
      <c r="B7" s="544"/>
      <c r="C7" s="546"/>
      <c r="D7" s="543"/>
      <c r="E7" s="543"/>
      <c r="F7" s="543"/>
    </row>
    <row r="8" spans="1:6" ht="18.75" x14ac:dyDescent="0.2">
      <c r="A8" s="96">
        <v>1</v>
      </c>
      <c r="B8" s="96">
        <v>2</v>
      </c>
      <c r="C8" s="96">
        <v>3</v>
      </c>
      <c r="D8" s="96">
        <v>4</v>
      </c>
      <c r="E8" s="96">
        <v>5</v>
      </c>
      <c r="F8" s="96">
        <v>6</v>
      </c>
    </row>
    <row r="9" spans="1:6" ht="18.75" customHeight="1" x14ac:dyDescent="0.2">
      <c r="A9" s="95">
        <f>Master1!A9</f>
        <v>1</v>
      </c>
      <c r="B9" s="537" t="str">
        <f>Master1!C4</f>
        <v>2202-02-109-01-00</v>
      </c>
      <c r="C9" s="537" t="str">
        <f>Master1!H4</f>
        <v>STATE FUND</v>
      </c>
      <c r="D9" s="177" t="str">
        <f>Master1!B9</f>
        <v>उपनिदेशक</v>
      </c>
      <c r="E9" s="56"/>
      <c r="F9" s="56"/>
    </row>
    <row r="10" spans="1:6" ht="18.75" x14ac:dyDescent="0.2">
      <c r="A10" s="95">
        <f>Master1!A10</f>
        <v>2</v>
      </c>
      <c r="B10" s="538"/>
      <c r="C10" s="538"/>
      <c r="D10" s="177" t="str">
        <f>Master1!B10</f>
        <v>जिला शिक्षा अधिकारी</v>
      </c>
      <c r="E10" s="56"/>
      <c r="F10" s="56"/>
    </row>
    <row r="11" spans="1:6" ht="18.75" x14ac:dyDescent="0.2">
      <c r="A11" s="95">
        <f>Master1!A11</f>
        <v>3</v>
      </c>
      <c r="B11" s="538"/>
      <c r="C11" s="538"/>
      <c r="D11" s="177" t="str">
        <f>Master1!B11</f>
        <v>अतिरिक्त जिला शिक्षा अधिकारी</v>
      </c>
      <c r="E11" s="56"/>
      <c r="F11" s="56"/>
    </row>
    <row r="12" spans="1:6" ht="18.75" x14ac:dyDescent="0.2">
      <c r="A12" s="95">
        <f>Master1!A12</f>
        <v>4</v>
      </c>
      <c r="B12" s="538"/>
      <c r="C12" s="538"/>
      <c r="D12" s="177" t="str">
        <f>Master1!B12</f>
        <v>प्रधानाचार्य</v>
      </c>
      <c r="E12" s="56"/>
      <c r="F12" s="56"/>
    </row>
    <row r="13" spans="1:6" ht="18.75" x14ac:dyDescent="0.2">
      <c r="A13" s="95">
        <f>Master1!A13</f>
        <v>5</v>
      </c>
      <c r="B13" s="538"/>
      <c r="C13" s="538"/>
      <c r="D13" s="177" t="str">
        <f>Master1!B13</f>
        <v>स्‍थापना अधिकारी</v>
      </c>
      <c r="E13" s="56"/>
      <c r="F13" s="56"/>
    </row>
    <row r="14" spans="1:6" ht="30" x14ac:dyDescent="0.2">
      <c r="A14" s="95">
        <f>Master1!A14</f>
        <v>6</v>
      </c>
      <c r="B14" s="538"/>
      <c r="C14" s="538"/>
      <c r="D14" s="177" t="str">
        <f>Master1!B14</f>
        <v>उप जिला शिक्षा अधिकारी (शारीरिक शिक्षा)</v>
      </c>
      <c r="E14" s="56"/>
      <c r="F14" s="56"/>
    </row>
    <row r="15" spans="1:6" ht="18.75" x14ac:dyDescent="0.2">
      <c r="A15" s="95">
        <f>Master1!A15</f>
        <v>7</v>
      </c>
      <c r="B15" s="538"/>
      <c r="C15" s="538"/>
      <c r="D15" s="177" t="str">
        <f>Master1!B15</f>
        <v>प्रधानाध्यापक‌</v>
      </c>
      <c r="E15" s="56"/>
      <c r="F15" s="56"/>
    </row>
    <row r="16" spans="1:6" ht="18.75" x14ac:dyDescent="0.2">
      <c r="A16" s="95">
        <f>Master1!A16</f>
        <v>8</v>
      </c>
      <c r="B16" s="538"/>
      <c r="C16" s="538"/>
      <c r="D16" s="177" t="str">
        <f>Master1!B16</f>
        <v>कृषि अध्यापक</v>
      </c>
      <c r="E16" s="56"/>
      <c r="F16" s="56"/>
    </row>
    <row r="17" spans="1:6" ht="18.75" x14ac:dyDescent="0.2">
      <c r="A17" s="95">
        <f>Master1!A17</f>
        <v>9</v>
      </c>
      <c r="B17" s="538"/>
      <c r="C17" s="538"/>
      <c r="D17" s="177" t="str">
        <f>Master1!B17</f>
        <v>कृषि शिक्षा प्रभारी</v>
      </c>
      <c r="E17" s="56"/>
      <c r="F17" s="56"/>
    </row>
    <row r="18" spans="1:6" ht="18.75" x14ac:dyDescent="0.2">
      <c r="A18" s="95">
        <f>Master1!A18</f>
        <v>10</v>
      </c>
      <c r="B18" s="538"/>
      <c r="C18" s="538"/>
      <c r="D18" s="177" t="str">
        <f>Master1!B18</f>
        <v>पुस्तकालय अध्यक्ष श्रेणी I</v>
      </c>
      <c r="E18" s="56"/>
      <c r="F18" s="56"/>
    </row>
    <row r="19" spans="1:6" ht="18.75" x14ac:dyDescent="0.2">
      <c r="A19" s="95">
        <f>Master1!A19</f>
        <v>11</v>
      </c>
      <c r="B19" s="538"/>
      <c r="C19" s="538"/>
      <c r="D19" s="177" t="str">
        <f>Master1!B19</f>
        <v>प्रशासनिक अधिकारी</v>
      </c>
      <c r="E19" s="56"/>
      <c r="F19" s="56"/>
    </row>
    <row r="20" spans="1:6" ht="18.75" x14ac:dyDescent="0.2">
      <c r="A20" s="95">
        <f>Master1!A20</f>
        <v>12</v>
      </c>
      <c r="B20" s="538"/>
      <c r="C20" s="538"/>
      <c r="D20" s="177" t="str">
        <f>Master1!B20</f>
        <v>प्रशिक्षक</v>
      </c>
      <c r="E20" s="56"/>
      <c r="F20" s="56"/>
    </row>
    <row r="21" spans="1:6" ht="18.75" x14ac:dyDescent="0.2">
      <c r="A21" s="95">
        <f>Master1!A21</f>
        <v>13</v>
      </c>
      <c r="B21" s="538"/>
      <c r="C21" s="538"/>
      <c r="D21" s="177" t="str">
        <f>Master1!B21</f>
        <v>व्याख्याता स्कूल(शिक्षा)</v>
      </c>
      <c r="E21" s="56"/>
      <c r="F21" s="56"/>
    </row>
    <row r="22" spans="1:6" ht="18.75" x14ac:dyDescent="0.2">
      <c r="A22" s="95">
        <f>Master1!A22</f>
        <v>14</v>
      </c>
      <c r="B22" s="538"/>
      <c r="C22" s="538"/>
      <c r="D22" s="177" t="str">
        <f>Master1!B22</f>
        <v>शारीरिक शिक्षक श्रेणी I</v>
      </c>
      <c r="E22" s="56"/>
      <c r="F22" s="56"/>
    </row>
    <row r="23" spans="1:6" ht="18.75" x14ac:dyDescent="0.2">
      <c r="A23" s="95">
        <f>Master1!A23</f>
        <v>15</v>
      </c>
      <c r="B23" s="538"/>
      <c r="C23" s="538"/>
      <c r="D23" s="177" t="str">
        <f>Master1!B23</f>
        <v>अतिरिक्त प्रशासनिक अधिकारी</v>
      </c>
      <c r="E23" s="56"/>
      <c r="F23" s="56"/>
    </row>
    <row r="24" spans="1:6" ht="18.75" x14ac:dyDescent="0.2">
      <c r="A24" s="95">
        <f>Master1!A24</f>
        <v>16</v>
      </c>
      <c r="B24" s="538"/>
      <c r="C24" s="538"/>
      <c r="D24" s="177" t="str">
        <f>Master1!B24</f>
        <v>पुस्तकालय अध्यक्ष श्रेणी II</v>
      </c>
      <c r="E24" s="56"/>
      <c r="F24" s="56"/>
    </row>
    <row r="25" spans="1:6" ht="18.75" x14ac:dyDescent="0.2">
      <c r="A25" s="95">
        <f>Master1!A25</f>
        <v>17</v>
      </c>
      <c r="B25" s="538"/>
      <c r="C25" s="538"/>
      <c r="D25" s="177" t="str">
        <f>Master1!B25</f>
        <v>वरिष्ठ अध्यापक</v>
      </c>
      <c r="E25" s="56"/>
      <c r="F25" s="56"/>
    </row>
    <row r="26" spans="1:6" ht="18.75" x14ac:dyDescent="0.2">
      <c r="A26" s="95">
        <f>Master1!A26</f>
        <v>18</v>
      </c>
      <c r="B26" s="538"/>
      <c r="C26" s="538"/>
      <c r="D26" s="177" t="str">
        <f>Master1!B26</f>
        <v>शारीरिक शिक्षक श्रेणी II</v>
      </c>
      <c r="E26" s="56"/>
      <c r="F26" s="56"/>
    </row>
    <row r="27" spans="1:6" ht="18.75" x14ac:dyDescent="0.2">
      <c r="A27" s="95">
        <f>Master1!A27</f>
        <v>19</v>
      </c>
      <c r="B27" s="538"/>
      <c r="C27" s="538"/>
      <c r="D27" s="177" t="str">
        <f>Master1!B27</f>
        <v>सहायक लेखाधिकारी ग्रेड - I</v>
      </c>
      <c r="E27" s="56"/>
      <c r="F27" s="56"/>
    </row>
    <row r="28" spans="1:6" ht="18.75" x14ac:dyDescent="0.2">
      <c r="A28" s="95">
        <f>Master1!A28</f>
        <v>20</v>
      </c>
      <c r="B28" s="538"/>
      <c r="C28" s="538"/>
      <c r="D28" s="177" t="str">
        <f>Master1!B28</f>
        <v>अध्यापक</v>
      </c>
      <c r="E28" s="56"/>
      <c r="F28" s="56"/>
    </row>
    <row r="29" spans="1:6" ht="18.75" x14ac:dyDescent="0.2">
      <c r="A29" s="95">
        <f>Master1!A29</f>
        <v>21</v>
      </c>
      <c r="B29" s="538"/>
      <c r="C29" s="538"/>
      <c r="D29" s="177" t="str">
        <f>Master1!B29</f>
        <v>आशुलिपिक</v>
      </c>
      <c r="E29" s="56"/>
      <c r="F29" s="56"/>
    </row>
    <row r="30" spans="1:6" ht="18.75" x14ac:dyDescent="0.2">
      <c r="A30" s="95">
        <f>Master1!A30</f>
        <v>22</v>
      </c>
      <c r="B30" s="538"/>
      <c r="C30" s="538"/>
      <c r="D30" s="177" t="str">
        <f>Master1!B30</f>
        <v>कनिष्ठ लेखाकार</v>
      </c>
      <c r="E30" s="56"/>
      <c r="F30" s="56"/>
    </row>
    <row r="31" spans="1:6" ht="18.75" x14ac:dyDescent="0.2">
      <c r="A31" s="95">
        <f>Master1!A31</f>
        <v>23</v>
      </c>
      <c r="B31" s="538"/>
      <c r="C31" s="538"/>
      <c r="D31" s="177" t="str">
        <f>Master1!B31</f>
        <v>कनिष्ठ विधि अधिकारी</v>
      </c>
      <c r="E31" s="56"/>
      <c r="F31" s="56"/>
    </row>
    <row r="32" spans="1:6" ht="18.75" x14ac:dyDescent="0.2">
      <c r="A32" s="95">
        <f>Master1!A32</f>
        <v>24</v>
      </c>
      <c r="B32" s="538"/>
      <c r="C32" s="538"/>
      <c r="D32" s="177" t="str">
        <f>Master1!B32</f>
        <v>पुस्तकालय अध्यक्ष श्रेणी III</v>
      </c>
      <c r="E32" s="56"/>
      <c r="F32" s="56"/>
    </row>
    <row r="33" spans="1:6" ht="18.75" x14ac:dyDescent="0.2">
      <c r="A33" s="95">
        <f>Master1!A33</f>
        <v>25</v>
      </c>
      <c r="B33" s="538"/>
      <c r="C33" s="538"/>
      <c r="D33" s="177" t="str">
        <f>Master1!B33</f>
        <v>प्रयोगशाला सहायक II</v>
      </c>
      <c r="E33" s="56"/>
      <c r="F33" s="56"/>
    </row>
    <row r="34" spans="1:6" ht="18.75" x14ac:dyDescent="0.2">
      <c r="A34" s="95">
        <f>Master1!A34</f>
        <v>26</v>
      </c>
      <c r="B34" s="538"/>
      <c r="C34" s="538"/>
      <c r="D34" s="177" t="str">
        <f>Master1!B34</f>
        <v>शारीरिक शिक्षक श्रेणी III</v>
      </c>
      <c r="E34" s="56"/>
      <c r="F34" s="56"/>
    </row>
    <row r="35" spans="1:6" ht="18.75" x14ac:dyDescent="0.2">
      <c r="A35" s="95">
        <f>Master1!A35</f>
        <v>27</v>
      </c>
      <c r="B35" s="538"/>
      <c r="C35" s="538"/>
      <c r="D35" s="177" t="str">
        <f>Master1!B35</f>
        <v>सहायक प्रशासनिक अधिकारी</v>
      </c>
      <c r="E35" s="56"/>
      <c r="F35" s="56"/>
    </row>
    <row r="36" spans="1:6" ht="18.75" x14ac:dyDescent="0.2">
      <c r="A36" s="95">
        <f>Master1!A36</f>
        <v>28</v>
      </c>
      <c r="B36" s="538"/>
      <c r="C36" s="538"/>
      <c r="D36" s="177" t="str">
        <f>Master1!B36</f>
        <v>प्रबोधक</v>
      </c>
      <c r="E36" s="56"/>
      <c r="F36" s="56"/>
    </row>
    <row r="37" spans="1:6" ht="18.75" x14ac:dyDescent="0.2">
      <c r="A37" s="95">
        <f>Master1!A37</f>
        <v>29</v>
      </c>
      <c r="B37" s="538"/>
      <c r="C37" s="538"/>
      <c r="D37" s="177" t="str">
        <f>Master1!B37</f>
        <v xml:space="preserve">वरिष्ठ कंप्युटर अनुदेशक </v>
      </c>
      <c r="E37" s="56"/>
      <c r="F37" s="56"/>
    </row>
    <row r="38" spans="1:6" ht="18.75" x14ac:dyDescent="0.2">
      <c r="A38" s="95">
        <f>Master1!A38</f>
        <v>30</v>
      </c>
      <c r="B38" s="538"/>
      <c r="C38" s="538"/>
      <c r="D38" s="177" t="str">
        <f>Master1!B38</f>
        <v>प्रयोगशाला सहायक III</v>
      </c>
      <c r="E38" s="56"/>
      <c r="F38" s="56"/>
    </row>
    <row r="39" spans="1:6" ht="18.75" x14ac:dyDescent="0.2">
      <c r="A39" s="95">
        <f>Master1!A39</f>
        <v>31</v>
      </c>
      <c r="B39" s="538"/>
      <c r="C39" s="538"/>
      <c r="D39" s="177" t="str">
        <f>Master1!B39</f>
        <v>वरिष्ठ सहायक</v>
      </c>
      <c r="E39" s="56"/>
      <c r="F39" s="56"/>
    </row>
    <row r="40" spans="1:6" ht="18.75" x14ac:dyDescent="0.2">
      <c r="A40" s="95">
        <f>Master1!A40</f>
        <v>32</v>
      </c>
      <c r="B40" s="538"/>
      <c r="C40" s="538"/>
      <c r="D40" s="177" t="str">
        <f>Master1!B40</f>
        <v xml:space="preserve">बेसिक कंप्युटर अनुदेशक </v>
      </c>
      <c r="E40" s="56"/>
      <c r="F40" s="56"/>
    </row>
    <row r="41" spans="1:6" ht="18.75" x14ac:dyDescent="0.2">
      <c r="A41" s="95">
        <f>Master1!A41</f>
        <v>33</v>
      </c>
      <c r="B41" s="538"/>
      <c r="C41" s="538"/>
      <c r="D41" s="177" t="str">
        <f>Master1!B41</f>
        <v>कनिष्ठ सहायक</v>
      </c>
      <c r="E41" s="56"/>
      <c r="F41" s="56"/>
    </row>
    <row r="42" spans="1:6" ht="18.75" x14ac:dyDescent="0.2">
      <c r="A42" s="95">
        <f>Master1!A42</f>
        <v>34</v>
      </c>
      <c r="B42" s="538"/>
      <c r="C42" s="538"/>
      <c r="D42" s="177" t="str">
        <f>Master1!B42</f>
        <v>फील्ड मैन व फील्ड रिक़ॉर्डर</v>
      </c>
      <c r="E42" s="56"/>
      <c r="F42" s="56"/>
    </row>
    <row r="43" spans="1:6" ht="18.75" x14ac:dyDescent="0.2">
      <c r="A43" s="95">
        <f>Master1!A43</f>
        <v>35</v>
      </c>
      <c r="B43" s="538"/>
      <c r="C43" s="538"/>
      <c r="D43" s="177" t="str">
        <f>Master1!B43</f>
        <v>वाहन चालक</v>
      </c>
      <c r="E43" s="56"/>
      <c r="F43" s="56"/>
    </row>
    <row r="44" spans="1:6" ht="18.75" x14ac:dyDescent="0.2">
      <c r="A44" s="95">
        <f>Master1!A44</f>
        <v>36</v>
      </c>
      <c r="B44" s="538"/>
      <c r="C44" s="538"/>
      <c r="D44" s="177" t="str">
        <f>Master1!B44</f>
        <v>चतुर्थ श्रेणी कर्मचारी</v>
      </c>
      <c r="E44" s="56"/>
      <c r="F44" s="56"/>
    </row>
    <row r="45" spans="1:6" ht="18.75" x14ac:dyDescent="0.2">
      <c r="A45" s="95">
        <f>Master1!A45</f>
        <v>37</v>
      </c>
      <c r="B45" s="538"/>
      <c r="C45" s="538"/>
      <c r="D45" s="177" t="str">
        <f>Master1!B45</f>
        <v>जमादार</v>
      </c>
      <c r="E45" s="56"/>
      <c r="F45" s="56"/>
    </row>
    <row r="46" spans="1:6" ht="15.75" x14ac:dyDescent="0.2">
      <c r="A46" s="95">
        <f>Master1!A46</f>
        <v>38</v>
      </c>
      <c r="B46" s="539"/>
      <c r="C46" s="539"/>
      <c r="D46" s="177" t="str">
        <f>Master1!B46</f>
        <v>प्रयोगशाला परिचारक</v>
      </c>
      <c r="E46" s="175"/>
      <c r="F46" s="175"/>
    </row>
    <row r="47" spans="1:6" ht="15.75" x14ac:dyDescent="0.2">
      <c r="A47" s="540" t="s">
        <v>405</v>
      </c>
      <c r="B47" s="540"/>
      <c r="C47" s="540"/>
      <c r="D47" s="540"/>
      <c r="E47" s="176">
        <f>SUM(E9:E46)</f>
        <v>0</v>
      </c>
      <c r="F47" s="176">
        <f>SUM(F9:F46)</f>
        <v>0</v>
      </c>
    </row>
    <row r="48" spans="1:6" ht="15.75" x14ac:dyDescent="0.2">
      <c r="A48" s="222"/>
      <c r="B48" s="222"/>
      <c r="C48" s="222"/>
      <c r="D48" s="222"/>
      <c r="E48" s="223"/>
      <c r="F48" s="223"/>
    </row>
    <row r="49" spans="1:6" ht="18.75" x14ac:dyDescent="0.3">
      <c r="A49" s="10"/>
      <c r="B49" s="10"/>
      <c r="D49" s="60"/>
      <c r="E49" s="547" t="str">
        <f>Master1!L2</f>
        <v>iz/kkukpk;Z</v>
      </c>
      <c r="F49" s="547"/>
    </row>
    <row r="50" spans="1:6" ht="18.75" x14ac:dyDescent="0.3">
      <c r="A50" s="10"/>
      <c r="B50" s="10"/>
      <c r="D50" s="60"/>
      <c r="E50" s="547" t="str">
        <f>Master1!L3</f>
        <v>jktdh; mPp ek/;fed fo|ky;</v>
      </c>
      <c r="F50" s="547"/>
    </row>
    <row r="51" spans="1:6" ht="18.75" x14ac:dyDescent="0.3">
      <c r="A51" s="10"/>
      <c r="B51" s="10"/>
      <c r="D51" s="60"/>
      <c r="E51" s="547" t="str">
        <f>Master1!L4</f>
        <v>vkarjksyh lkaxk &amp; ijcrlj ¼ukxkSj½</v>
      </c>
      <c r="F51" s="547"/>
    </row>
    <row r="52" spans="1:6" ht="18" x14ac:dyDescent="0.2">
      <c r="D52" s="221">
        <v>8</v>
      </c>
    </row>
    <row r="57" spans="1:6" ht="54.75" customHeight="1" x14ac:dyDescent="0.4">
      <c r="A57" s="502" t="s">
        <v>248</v>
      </c>
      <c r="B57" s="502"/>
      <c r="C57" s="502"/>
      <c r="D57" s="502"/>
      <c r="E57" s="502"/>
      <c r="F57" s="502"/>
    </row>
  </sheetData>
  <sheetProtection algorithmName="SHA-512" hashValue="rkUdlGrOWvLEwZddiczNygjJ8ZDfLCddn8BHKrtSaivmy5KhNFfwk5osCfwHBXm2souq9Rz+t41I14HSR779SQ==" saltValue="B9rZHJNmHoWuIhJ8HWfWXA==" spinCount="100000" sheet="1" objects="1" scenarios="1" formatCells="0" formatColumns="0" formatRows="0"/>
  <mergeCells count="18">
    <mergeCell ref="A57:F57"/>
    <mergeCell ref="A3:F3"/>
    <mergeCell ref="A6:A7"/>
    <mergeCell ref="B6:B7"/>
    <mergeCell ref="C6:C7"/>
    <mergeCell ref="D6:D7"/>
    <mergeCell ref="E6:E7"/>
    <mergeCell ref="F6:F7"/>
    <mergeCell ref="E51:F51"/>
    <mergeCell ref="C5:D5"/>
    <mergeCell ref="A5:B5"/>
    <mergeCell ref="E49:F49"/>
    <mergeCell ref="E50:F50"/>
    <mergeCell ref="A2:F2"/>
    <mergeCell ref="B9:B46"/>
    <mergeCell ref="C9:C46"/>
    <mergeCell ref="A47:D47"/>
    <mergeCell ref="A1:F1"/>
  </mergeCells>
  <hyperlinks>
    <hyperlink ref="C6" r:id="rId1" display="ukWuIyku@Iyku@lh,l,l"/>
  </hyperlinks>
  <printOptions horizontalCentered="1"/>
  <pageMargins left="0.511811023622047" right="0.511811023622047" top="0.15748031496063" bottom="0.35433070866141703" header="0.31496062992126" footer="0.31496062992126"/>
  <pageSetup paperSize="9" scale="82" orientation="portrait" r:id="rId2"/>
  <headerFooter>
    <oddFooter>&amp;C&amp;Z&amp;F&amp;R&amp;A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I15"/>
  <sheetViews>
    <sheetView view="pageBreakPreview" zoomScale="115" zoomScaleSheetLayoutView="115" workbookViewId="0">
      <selection activeCell="D8" sqref="D8"/>
    </sheetView>
  </sheetViews>
  <sheetFormatPr defaultColWidth="9.28515625" defaultRowHeight="12.75" x14ac:dyDescent="0.2"/>
  <cols>
    <col min="1" max="1" width="4.5703125" style="1" bestFit="1" customWidth="1"/>
    <col min="2" max="2" width="12.7109375" style="1" customWidth="1"/>
    <col min="3" max="3" width="18.7109375" style="1" customWidth="1"/>
    <col min="4" max="4" width="20.5703125" style="1" customWidth="1"/>
    <col min="5" max="5" width="16" style="1" customWidth="1"/>
    <col min="6" max="6" width="20.28515625" style="1" customWidth="1"/>
    <col min="7" max="9" width="17.7109375" style="1" customWidth="1"/>
    <col min="10" max="16384" width="9.28515625" style="1"/>
  </cols>
  <sheetData>
    <row r="1" spans="1:9" ht="23.25" x14ac:dyDescent="0.35">
      <c r="A1" s="535" t="str">
        <f>Master1!C1</f>
        <v>dk;kZy; iz/kkukpk;Z jktdh; mPp ek/;fed fo|ky; vkarjksyh lkaxk &amp; ijcrlj ¼ukxkSj½</v>
      </c>
      <c r="B1" s="535"/>
      <c r="C1" s="535"/>
      <c r="D1" s="535"/>
      <c r="E1" s="535"/>
      <c r="F1" s="535"/>
      <c r="G1" s="535"/>
      <c r="H1" s="535"/>
      <c r="I1" s="535"/>
    </row>
    <row r="2" spans="1:9" ht="23.25" x14ac:dyDescent="0.35">
      <c r="A2" s="535" t="s">
        <v>80</v>
      </c>
      <c r="B2" s="535"/>
      <c r="C2" s="535"/>
      <c r="D2" s="535"/>
      <c r="E2" s="535"/>
      <c r="F2" s="535"/>
      <c r="G2" s="535"/>
      <c r="H2" s="535"/>
      <c r="I2" s="536"/>
    </row>
    <row r="3" spans="1:9" ht="20.25" x14ac:dyDescent="0.3">
      <c r="A3" s="533" t="s">
        <v>86</v>
      </c>
      <c r="B3" s="533"/>
      <c r="C3" s="533"/>
      <c r="D3" s="533"/>
      <c r="E3" s="533"/>
      <c r="F3" s="533"/>
      <c r="G3" s="533"/>
      <c r="H3" s="533"/>
      <c r="I3" s="533"/>
    </row>
    <row r="4" spans="1:9" ht="23.25" x14ac:dyDescent="0.35">
      <c r="A4" s="309" t="s">
        <v>76</v>
      </c>
      <c r="B4" s="49"/>
      <c r="C4" s="49"/>
      <c r="D4" s="553" t="str">
        <f>Master1!C4</f>
        <v>2202-02-109-01-00</v>
      </c>
      <c r="E4" s="553"/>
      <c r="F4" s="51" t="str">
        <f>Master1!H4</f>
        <v>STATE FUND</v>
      </c>
      <c r="G4" s="51" t="s">
        <v>207</v>
      </c>
      <c r="H4" s="308"/>
      <c r="I4" s="50">
        <f>Master1!C3</f>
        <v>34581</v>
      </c>
    </row>
    <row r="5" spans="1:9" ht="47.25" x14ac:dyDescent="0.2">
      <c r="A5" s="551" t="s">
        <v>0</v>
      </c>
      <c r="B5" s="551" t="s">
        <v>79</v>
      </c>
      <c r="C5" s="551" t="s">
        <v>33</v>
      </c>
      <c r="D5" s="551" t="s">
        <v>489</v>
      </c>
      <c r="E5" s="551" t="s">
        <v>490</v>
      </c>
      <c r="F5" s="551" t="s">
        <v>491</v>
      </c>
      <c r="G5" s="310" t="s">
        <v>492</v>
      </c>
      <c r="H5" s="310" t="s">
        <v>493</v>
      </c>
      <c r="I5" s="551" t="s">
        <v>494</v>
      </c>
    </row>
    <row r="6" spans="1:9" ht="15.75" x14ac:dyDescent="0.2">
      <c r="A6" s="552"/>
      <c r="B6" s="552"/>
      <c r="C6" s="552"/>
      <c r="D6" s="552"/>
      <c r="E6" s="552"/>
      <c r="F6" s="552"/>
      <c r="G6" s="310" t="s">
        <v>77</v>
      </c>
      <c r="H6" s="310" t="s">
        <v>78</v>
      </c>
      <c r="I6" s="552"/>
    </row>
    <row r="7" spans="1:9" x14ac:dyDescent="0.2">
      <c r="A7" s="270">
        <v>1</v>
      </c>
      <c r="B7" s="270">
        <v>2</v>
      </c>
      <c r="C7" s="270">
        <v>3</v>
      </c>
      <c r="D7" s="270">
        <v>4</v>
      </c>
      <c r="E7" s="270">
        <v>5</v>
      </c>
      <c r="F7" s="270">
        <v>6</v>
      </c>
      <c r="G7" s="270">
        <v>7</v>
      </c>
      <c r="H7" s="270">
        <v>8</v>
      </c>
      <c r="I7" s="270">
        <v>9</v>
      </c>
    </row>
    <row r="8" spans="1:9" ht="105.75" customHeight="1" x14ac:dyDescent="0.2">
      <c r="A8" s="52">
        <v>1</v>
      </c>
      <c r="B8" s="52">
        <f>Master1!C3</f>
        <v>34581</v>
      </c>
      <c r="C8" s="53" t="str">
        <f>Master1!C2</f>
        <v>jktdh; mPp ek/;fed fo|ky; vkarjksyh lkaxk &amp; ijcrlj ¼ukxkSj½</v>
      </c>
      <c r="D8" s="200">
        <f>Master1!C124</f>
        <v>3769794</v>
      </c>
      <c r="E8" s="200">
        <f>Master1!C125</f>
        <v>3769794</v>
      </c>
      <c r="F8" s="200">
        <f>G8-E8</f>
        <v>7814696</v>
      </c>
      <c r="G8" s="200">
        <f>P8G1!N91</f>
        <v>11584490</v>
      </c>
      <c r="H8" s="200">
        <f>D8-G8</f>
        <v>-7814696</v>
      </c>
      <c r="I8" s="200">
        <f>P8G1!M91</f>
        <v>11979722</v>
      </c>
    </row>
    <row r="11" spans="1:9" ht="15.75" x14ac:dyDescent="0.25">
      <c r="G11" s="550" t="str">
        <f>Master1!L2</f>
        <v>iz/kkukpk;Z</v>
      </c>
      <c r="H11" s="550"/>
      <c r="I11" s="550"/>
    </row>
    <row r="12" spans="1:9" ht="15.75" x14ac:dyDescent="0.25">
      <c r="G12" s="550" t="str">
        <f>Master1!L3</f>
        <v>jktdh; mPp ek/;fed fo|ky;</v>
      </c>
      <c r="H12" s="550"/>
      <c r="I12" s="550"/>
    </row>
    <row r="13" spans="1:9" ht="18" x14ac:dyDescent="0.25">
      <c r="D13" s="1" t="s">
        <v>200</v>
      </c>
      <c r="E13" s="221">
        <v>9</v>
      </c>
      <c r="G13" s="550" t="str">
        <f>Master1!L4</f>
        <v>vkarjksyh lkaxk &amp; ijcrlj ¼ukxkSj½</v>
      </c>
      <c r="H13" s="550"/>
      <c r="I13" s="550"/>
    </row>
    <row r="15" spans="1:9" ht="54" customHeight="1" x14ac:dyDescent="0.4">
      <c r="A15" s="502" t="s">
        <v>248</v>
      </c>
      <c r="B15" s="502"/>
      <c r="C15" s="502"/>
      <c r="D15" s="502"/>
      <c r="E15" s="502"/>
      <c r="F15" s="502"/>
      <c r="G15" s="502"/>
      <c r="H15" s="502"/>
      <c r="I15" s="502"/>
    </row>
  </sheetData>
  <sheetProtection algorithmName="SHA-512" hashValue="WgIPvakn3+r1Uzew43y3Y92riSEMlj1ZCDBMJMwHXGO7Yh+8RZY1qYbGFsYnfxdYm5g+rtUMYsNE48aqq123vw==" saltValue="CuWjJUnkQtd3z8RW3hISOw==" spinCount="100000" sheet="1" objects="1" scenarios="1" formatCells="0" formatColumns="0" formatRows="0"/>
  <mergeCells count="15">
    <mergeCell ref="A1:I1"/>
    <mergeCell ref="A3:I3"/>
    <mergeCell ref="A5:A6"/>
    <mergeCell ref="B5:B6"/>
    <mergeCell ref="C5:C6"/>
    <mergeCell ref="D4:E4"/>
    <mergeCell ref="D5:D6"/>
    <mergeCell ref="E5:E6"/>
    <mergeCell ref="F5:F6"/>
    <mergeCell ref="G11:I11"/>
    <mergeCell ref="G12:I12"/>
    <mergeCell ref="A15:I15"/>
    <mergeCell ref="G13:I13"/>
    <mergeCell ref="A2:I2"/>
    <mergeCell ref="I5:I6"/>
  </mergeCells>
  <printOptions horizontalCentered="1"/>
  <pageMargins left="0.31496062992126" right="0.31496062992126" top="0.35433070866141703" bottom="0.35433070866141703" header="0.31496062992126" footer="0.31496062992126"/>
  <pageSetup paperSize="9" scale="98" orientation="landscape" r:id="rId1"/>
  <headerFooter>
    <oddFooter>&amp;C&amp;Z&amp;F&amp;R&amp;A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1:S105"/>
  <sheetViews>
    <sheetView view="pageBreakPreview" zoomScale="85" zoomScaleNormal="55" zoomScaleSheetLayoutView="85" workbookViewId="0">
      <pane xSplit="2" ySplit="9" topLeftCell="C61" activePane="bottomRight" state="frozen"/>
      <selection pane="topRight" activeCell="C1" sqref="C1"/>
      <selection pane="bottomLeft" activeCell="A10" sqref="A10"/>
      <selection pane="bottomRight" activeCell="O1" sqref="O1:R1048576"/>
    </sheetView>
  </sheetViews>
  <sheetFormatPr defaultColWidth="9.28515625" defaultRowHeight="12.75" x14ac:dyDescent="0.2"/>
  <cols>
    <col min="1" max="1" width="5.28515625" style="2" customWidth="1"/>
    <col min="2" max="2" width="4.7109375" style="2" customWidth="1"/>
    <col min="3" max="3" width="23.5703125" style="2" customWidth="1"/>
    <col min="4" max="4" width="17.7109375" style="21" customWidth="1"/>
    <col min="5" max="5" width="16.7109375" style="8" customWidth="1"/>
    <col min="6" max="6" width="26.7109375" style="8" customWidth="1"/>
    <col min="7" max="7" width="13.42578125" style="3" customWidth="1"/>
    <col min="8" max="8" width="8.42578125" style="2" customWidth="1"/>
    <col min="9" max="9" width="9.28515625" style="2" customWidth="1"/>
    <col min="10" max="10" width="8.7109375" style="2" customWidth="1"/>
    <col min="11" max="11" width="10.7109375" style="2" customWidth="1"/>
    <col min="12" max="12" width="7.7109375" style="2" customWidth="1"/>
    <col min="13" max="13" width="10.7109375" style="2" customWidth="1"/>
    <col min="14" max="14" width="13" style="2" customWidth="1"/>
    <col min="15" max="18" width="9.28515625" style="2" hidden="1" customWidth="1"/>
    <col min="19" max="22" width="9.28515625" style="2" customWidth="1"/>
    <col min="23" max="16384" width="9.28515625" style="2"/>
  </cols>
  <sheetData>
    <row r="1" spans="1:18" ht="18.75" x14ac:dyDescent="0.3">
      <c r="A1" s="554" t="s">
        <v>61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5"/>
    </row>
    <row r="2" spans="1:18" ht="18.75" x14ac:dyDescent="0.3">
      <c r="A2" s="512" t="s">
        <v>72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Q2" s="712">
        <f>SUMIFS($Q$10:$Q$66,$O$10:$O$66,"G-Regular",$P$10:$P$66,"Yes")</f>
        <v>56100</v>
      </c>
      <c r="R2" s="712"/>
    </row>
    <row r="3" spans="1:18" ht="18.75" x14ac:dyDescent="0.3">
      <c r="A3" s="512" t="s">
        <v>49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Q3" s="712">
        <f>SUMIFS($Q$10:$Q$66,$O$10:$O$66,"NG-Regular",$P$10:$P$66,"Yes")</f>
        <v>579800</v>
      </c>
    </row>
    <row r="4" spans="1:18" s="1" customFormat="1" ht="18.75" x14ac:dyDescent="0.3">
      <c r="A4" s="512" t="s">
        <v>496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</row>
    <row r="5" spans="1:18" ht="18.75" x14ac:dyDescent="0.3">
      <c r="A5" s="235" t="s">
        <v>88</v>
      </c>
      <c r="B5" s="224"/>
      <c r="C5" s="32"/>
      <c r="D5" s="326"/>
      <c r="E5" s="554" t="str">
        <f>Master1!C1</f>
        <v>dk;kZy; iz/kkukpk;Z jktdh; mPp ek/;fed fo|ky; vkarjksyh lkaxk &amp; ijcrlj ¼ukxkSj½</v>
      </c>
      <c r="F5" s="554"/>
      <c r="G5" s="554"/>
      <c r="H5" s="554"/>
      <c r="I5" s="554"/>
      <c r="J5" s="554"/>
      <c r="K5" s="554"/>
      <c r="L5" s="235" t="s">
        <v>89</v>
      </c>
    </row>
    <row r="6" spans="1:18" ht="18" customHeight="1" x14ac:dyDescent="0.35">
      <c r="A6" s="235" t="s">
        <v>50</v>
      </c>
      <c r="B6" s="306"/>
      <c r="C6" s="306"/>
      <c r="D6" s="307"/>
      <c r="E6" s="556" t="str">
        <f>Master1!C4</f>
        <v>2202-02-109-01-00</v>
      </c>
      <c r="F6" s="556"/>
      <c r="G6" s="556" t="str">
        <f>Master1!H4</f>
        <v>STATE FUND</v>
      </c>
      <c r="H6" s="556"/>
      <c r="I6" s="556"/>
      <c r="K6" s="357"/>
      <c r="L6" s="557" t="s">
        <v>179</v>
      </c>
      <c r="M6" s="558"/>
      <c r="N6" s="225">
        <f>Master1!C3</f>
        <v>34581</v>
      </c>
    </row>
    <row r="7" spans="1:18" s="4" customFormat="1" ht="27" customHeight="1" x14ac:dyDescent="0.2">
      <c r="A7" s="566" t="s">
        <v>60</v>
      </c>
      <c r="B7" s="566" t="s">
        <v>51</v>
      </c>
      <c r="C7" s="566" t="s">
        <v>24</v>
      </c>
      <c r="D7" s="566" t="s">
        <v>254</v>
      </c>
      <c r="E7" s="577" t="s">
        <v>52</v>
      </c>
      <c r="F7" s="577" t="s">
        <v>25</v>
      </c>
      <c r="G7" s="566" t="s">
        <v>53</v>
      </c>
      <c r="H7" s="566"/>
      <c r="I7" s="566" t="s">
        <v>495</v>
      </c>
      <c r="J7" s="566" t="s">
        <v>54</v>
      </c>
      <c r="K7" s="566" t="s">
        <v>26</v>
      </c>
      <c r="L7" s="566"/>
      <c r="M7" s="566" t="s">
        <v>55</v>
      </c>
      <c r="N7" s="566" t="s">
        <v>56</v>
      </c>
    </row>
    <row r="8" spans="1:18" s="4" customFormat="1" ht="36" customHeight="1" x14ac:dyDescent="0.2">
      <c r="A8" s="566"/>
      <c r="B8" s="566"/>
      <c r="C8" s="566"/>
      <c r="D8" s="566"/>
      <c r="E8" s="577"/>
      <c r="F8" s="577"/>
      <c r="G8" s="322" t="s">
        <v>57</v>
      </c>
      <c r="H8" s="322" t="s">
        <v>426</v>
      </c>
      <c r="I8" s="566"/>
      <c r="J8" s="566"/>
      <c r="K8" s="322" t="s">
        <v>58</v>
      </c>
      <c r="L8" s="322" t="s">
        <v>59</v>
      </c>
      <c r="M8" s="566"/>
      <c r="N8" s="566"/>
    </row>
    <row r="9" spans="1:18" s="3" customFormat="1" ht="15" customHeight="1" x14ac:dyDescent="0.2">
      <c r="A9" s="218">
        <v>1</v>
      </c>
      <c r="B9" s="218">
        <v>2</v>
      </c>
      <c r="C9" s="218">
        <v>3</v>
      </c>
      <c r="D9" s="519">
        <v>4</v>
      </c>
      <c r="E9" s="572"/>
      <c r="F9" s="218">
        <v>5</v>
      </c>
      <c r="G9" s="218">
        <v>6</v>
      </c>
      <c r="H9" s="218">
        <v>7</v>
      </c>
      <c r="I9" s="218">
        <v>8</v>
      </c>
      <c r="J9" s="218">
        <v>9</v>
      </c>
      <c r="K9" s="218">
        <v>10</v>
      </c>
      <c r="L9" s="218">
        <v>11</v>
      </c>
      <c r="M9" s="218">
        <v>12</v>
      </c>
      <c r="N9" s="218">
        <v>13</v>
      </c>
    </row>
    <row r="10" spans="1:18" s="19" customFormat="1" ht="21" customHeight="1" x14ac:dyDescent="0.2">
      <c r="A10" s="358"/>
      <c r="B10" s="226">
        <f>IF(Master2!A5="","",Master2!A5)</f>
        <v>1</v>
      </c>
      <c r="C10" s="294" t="str">
        <f>IF(Master2!B5="","",Master2!B5)</f>
        <v>T;ksfr lksuh</v>
      </c>
      <c r="D10" s="226" t="str">
        <f>IF(Master2!E5="","",Master2!E5)</f>
        <v>RJNA201228052142</v>
      </c>
      <c r="E10" s="226">
        <f>IF(Master2!G5="","",Master2!G5)</f>
        <v>110067597043</v>
      </c>
      <c r="F10" s="227" t="str">
        <f>IF(Master2!C5="","",Master2!C5)</f>
        <v>प्रधानाचार्य</v>
      </c>
      <c r="G10" s="226" t="str">
        <f>IF(Master2!I5="","",Master2!I5)</f>
        <v>56100-177500</v>
      </c>
      <c r="H10" s="226" t="str">
        <f>IF(Master2!J5="","",Master2!J5)</f>
        <v>L-14</v>
      </c>
      <c r="I10" s="277">
        <f>IFERROR(IF(O10="Fixed",0,IF(SUM(Master2!N5:O5)&lt;1,0,Master2!K5)),0)</f>
        <v>57800</v>
      </c>
      <c r="J10" s="277">
        <f>I10*SUM(Master2!N5:O5)</f>
        <v>693600</v>
      </c>
      <c r="K10" s="228" t="str">
        <f>IF(I10=0,"-","01/07/2023")</f>
        <v>01/07/2023</v>
      </c>
      <c r="L10" s="277">
        <f>ROUND(I10*3%,-2)*Master2!O5</f>
        <v>13600</v>
      </c>
      <c r="M10" s="277">
        <f>J10+L10</f>
        <v>707200</v>
      </c>
      <c r="N10" s="277">
        <f>ROUND(Master2!K5/1.03, -2)*Master2!L5+Master2!K5*Master2!M5</f>
        <v>686800</v>
      </c>
      <c r="O10" s="711" t="str">
        <f>Master2!U5</f>
        <v>G-Regular</v>
      </c>
      <c r="P10" s="711" t="str">
        <f>Master2!AF5</f>
        <v>Yes</v>
      </c>
      <c r="Q10" s="711">
        <f>ROUND(I10/1.03,-2)</f>
        <v>56100</v>
      </c>
    </row>
    <row r="11" spans="1:18" s="19" customFormat="1" ht="21" customHeight="1" x14ac:dyDescent="0.2">
      <c r="A11" s="358"/>
      <c r="B11" s="226">
        <f>IF(Master2!A6="","",Master2!A6)</f>
        <v>2</v>
      </c>
      <c r="C11" s="294" t="str">
        <f>IF(Master2!B6="","",Master2!B6)</f>
        <v>dSyk'k pUn</v>
      </c>
      <c r="D11" s="226" t="str">
        <f>IF(Master2!E6="","",Master2!E6)</f>
        <v>RJNA199728012205</v>
      </c>
      <c r="E11" s="226">
        <f>IF(Master2!G6="","",Master2!G6)</f>
        <v>907868</v>
      </c>
      <c r="F11" s="227" t="str">
        <f>IF(Master2!C6="","",Master2!C6)</f>
        <v>वरिष्ठ अध्यापक</v>
      </c>
      <c r="G11" s="226" t="str">
        <f>IF(Master2!I6="","",Master2!I6)</f>
        <v>44300-140100</v>
      </c>
      <c r="H11" s="226" t="str">
        <f>IF(Master2!J6="","",Master2!J6)</f>
        <v>L-12</v>
      </c>
      <c r="I11" s="277">
        <f>IFERROR(IF(O11="Fixed",0,IF(SUM(Master2!N6:O6)&lt;1,0,Master2!K6)),0)</f>
        <v>65000</v>
      </c>
      <c r="J11" s="277">
        <f>I11*SUM(Master2!N6:O6)</f>
        <v>780000</v>
      </c>
      <c r="K11" s="228" t="str">
        <f>IF(I11=0,"-","01/07/2023")</f>
        <v>01/07/2023</v>
      </c>
      <c r="L11" s="277">
        <f>ROUND(I11*3%,-2)*Master2!O6</f>
        <v>16000</v>
      </c>
      <c r="M11" s="277">
        <f t="shared" ref="M11:M66" si="0">J11+L11</f>
        <v>796000</v>
      </c>
      <c r="N11" s="277">
        <f>ROUND(Master2!K6/1.03, -2)*Master2!L6+Master2!K6*Master2!M6</f>
        <v>772400</v>
      </c>
      <c r="O11" s="711" t="str">
        <f>Master2!U6</f>
        <v>NG-Regular</v>
      </c>
      <c r="P11" s="711" t="str">
        <f>Master2!AF6</f>
        <v>Yes</v>
      </c>
      <c r="Q11" s="711">
        <f t="shared" ref="Q11:Q66" si="1">ROUND(I11/1.03,-2)</f>
        <v>63100</v>
      </c>
    </row>
    <row r="12" spans="1:18" s="19" customFormat="1" ht="21" customHeight="1" x14ac:dyDescent="0.2">
      <c r="A12" s="358"/>
      <c r="B12" s="226">
        <f>IF(Master2!A7="","",Master2!A7)</f>
        <v>3</v>
      </c>
      <c r="C12" s="294" t="str">
        <f>IF(Master2!B7="","",Master2!B7)</f>
        <v>egknso jke</v>
      </c>
      <c r="D12" s="226" t="str">
        <f>IF(Master2!E7="","",Master2!E7)</f>
        <v>RJBW200808020086</v>
      </c>
      <c r="E12" s="226">
        <f>IF(Master2!G7="","",Master2!G7)</f>
        <v>110001644398</v>
      </c>
      <c r="F12" s="227" t="str">
        <f>IF(Master2!C7="","",Master2!C7)</f>
        <v>वरिष्ठ अध्यापक</v>
      </c>
      <c r="G12" s="226" t="str">
        <f>IF(Master2!I7="","",Master2!I7)</f>
        <v>37800-119700</v>
      </c>
      <c r="H12" s="226" t="str">
        <f>IF(Master2!J7="","",Master2!J7)</f>
        <v>L-11</v>
      </c>
      <c r="I12" s="277">
        <f>IFERROR(IF(O12="Fixed",0,IF(SUM(Master2!N7:O7)&lt;1,0,Master2!K7)),0)</f>
        <v>47900</v>
      </c>
      <c r="J12" s="277">
        <f>I12*SUM(Master2!N7:O7)</f>
        <v>574800</v>
      </c>
      <c r="K12" s="228" t="str">
        <f t="shared" ref="K12:K66" si="2">IF(I12=0,"-","01/07/2023")</f>
        <v>01/07/2023</v>
      </c>
      <c r="L12" s="277">
        <f>ROUND(I12*3%,-2)*Master2!O7</f>
        <v>11200</v>
      </c>
      <c r="M12" s="277">
        <f t="shared" si="0"/>
        <v>586000</v>
      </c>
      <c r="N12" s="277">
        <f>ROUND(Master2!K7/1.03, -2)*Master2!L7+Master2!K7*Master2!M7</f>
        <v>569200</v>
      </c>
      <c r="O12" s="711" t="str">
        <f>Master2!U7</f>
        <v>NG-Regular</v>
      </c>
      <c r="P12" s="711" t="str">
        <f>Master2!AF7</f>
        <v>Yes</v>
      </c>
      <c r="Q12" s="711">
        <f t="shared" si="1"/>
        <v>46500</v>
      </c>
    </row>
    <row r="13" spans="1:18" s="19" customFormat="1" ht="21" customHeight="1" x14ac:dyDescent="0.2">
      <c r="A13" s="358"/>
      <c r="B13" s="226">
        <f>IF(Master2!A8="","",Master2!A8)</f>
        <v>4</v>
      </c>
      <c r="C13" s="294" t="str">
        <f>IF(Master2!B8="","",Master2!B8)</f>
        <v>xksiky jke</v>
      </c>
      <c r="D13" s="226" t="str">
        <f>IF(Master2!E8="","",Master2!E8)</f>
        <v>RJNA200528018680</v>
      </c>
      <c r="E13" s="226">
        <f>IF(Master2!G8="","",Master2!G8)</f>
        <v>111001778904</v>
      </c>
      <c r="F13" s="227" t="str">
        <f>IF(Master2!C8="","",Master2!C8)</f>
        <v>वरिष्ठ अध्यापक</v>
      </c>
      <c r="G13" s="226" t="str">
        <f>IF(Master2!I8="","",Master2!I8)</f>
        <v>37800-119700</v>
      </c>
      <c r="H13" s="226" t="str">
        <f>IF(Master2!J8="","",Master2!J8)</f>
        <v>L-11</v>
      </c>
      <c r="I13" s="277">
        <f>IFERROR(IF(O13="Fixed",0,IF(SUM(Master2!N8:O8)&lt;1,0,Master2!K8)),0)</f>
        <v>55500</v>
      </c>
      <c r="J13" s="277">
        <f>I13*SUM(Master2!N8:O8)</f>
        <v>666000</v>
      </c>
      <c r="K13" s="228" t="str">
        <f t="shared" si="2"/>
        <v>01/07/2023</v>
      </c>
      <c r="L13" s="277">
        <f>ROUND(I13*3%,-2)*Master2!O8</f>
        <v>13600</v>
      </c>
      <c r="M13" s="277">
        <f t="shared" si="0"/>
        <v>679600</v>
      </c>
      <c r="N13" s="277">
        <f>ROUND(Master2!K8/1.03, -2)*Master2!L8+Master2!K8*Master2!M8</f>
        <v>659600</v>
      </c>
      <c r="O13" s="711" t="str">
        <f>Master2!U8</f>
        <v>NG-Regular</v>
      </c>
      <c r="P13" s="711" t="str">
        <f>Master2!AF8</f>
        <v>Yes</v>
      </c>
      <c r="Q13" s="711">
        <f t="shared" si="1"/>
        <v>53900</v>
      </c>
    </row>
    <row r="14" spans="1:18" s="19" customFormat="1" ht="21" customHeight="1" x14ac:dyDescent="0.2">
      <c r="A14" s="358"/>
      <c r="B14" s="226">
        <f>IF(Master2!A9="","",Master2!A9)</f>
        <v>5</v>
      </c>
      <c r="C14" s="294" t="str">
        <f>IF(Master2!B9="","",Master2!B9)</f>
        <v>y{e.k jke ckuk</v>
      </c>
      <c r="D14" s="226" t="str">
        <f>IF(Master2!E9="","",Master2!E9)</f>
        <v>RJNA198928013403</v>
      </c>
      <c r="E14" s="226">
        <f>IF(Master2!G9="","",Master2!G9)</f>
        <v>639150</v>
      </c>
      <c r="F14" s="227" t="str">
        <f>IF(Master2!C9="","",Master2!C9)</f>
        <v>वरिष्ठ अध्यापक</v>
      </c>
      <c r="G14" s="226" t="str">
        <f>IF(Master2!I9="","",Master2!I9)</f>
        <v>53100-167800</v>
      </c>
      <c r="H14" s="226" t="str">
        <f>IF(Master2!J9="","",Master2!J9)</f>
        <v>L-13</v>
      </c>
      <c r="I14" s="277">
        <f>IFERROR(IF(O14="Fixed",0,IF(SUM(Master2!N9:O9)&lt;1,0,Master2!K9)),0)</f>
        <v>73400</v>
      </c>
      <c r="J14" s="277">
        <f>I14*SUM(Master2!N9:O9)</f>
        <v>880800</v>
      </c>
      <c r="K14" s="228" t="str">
        <f t="shared" si="2"/>
        <v>01/07/2023</v>
      </c>
      <c r="L14" s="277">
        <f>ROUND(I14*3%,-2)*Master2!O9</f>
        <v>17600</v>
      </c>
      <c r="M14" s="277">
        <f t="shared" si="0"/>
        <v>898400</v>
      </c>
      <c r="N14" s="277">
        <f>ROUND(Master2!K9/1.03, -2)*Master2!L9+Master2!K9*Master2!M9</f>
        <v>872400</v>
      </c>
      <c r="O14" s="711" t="str">
        <f>Master2!U9</f>
        <v>NG-Regular</v>
      </c>
      <c r="P14" s="711" t="str">
        <f>Master2!AF9</f>
        <v>Yes</v>
      </c>
      <c r="Q14" s="711">
        <f t="shared" si="1"/>
        <v>71300</v>
      </c>
    </row>
    <row r="15" spans="1:18" s="19" customFormat="1" ht="21" customHeight="1" x14ac:dyDescent="0.2">
      <c r="A15" s="358"/>
      <c r="B15" s="226">
        <f>IF(Master2!A10="","",Master2!A10)</f>
        <v>6</v>
      </c>
      <c r="C15" s="294" t="str">
        <f>IF(Master2!B10="","",Master2!B10)</f>
        <v>nsok jke ;kno</v>
      </c>
      <c r="D15" s="226" t="str">
        <f>IF(Master2!E10="","",Master2!E10)</f>
        <v>RJNA201228016495</v>
      </c>
      <c r="E15" s="226">
        <f>IF(Master2!G10="","",Master2!G10)</f>
        <v>110037631234</v>
      </c>
      <c r="F15" s="227" t="str">
        <f>IF(Master2!C10="","",Master2!C10)</f>
        <v>वरिष्ठ अध्यापक</v>
      </c>
      <c r="G15" s="226" t="str">
        <f>IF(Master2!I10="","",Master2!I10)</f>
        <v>37800-119700</v>
      </c>
      <c r="H15" s="226" t="str">
        <f>IF(Master2!J10="","",Master2!J10)</f>
        <v>L-11</v>
      </c>
      <c r="I15" s="277">
        <f>IFERROR(IF(O15="Fixed",0,IF(SUM(Master2!N10:O10)&lt;1,0,Master2!K10)),0)</f>
        <v>45100</v>
      </c>
      <c r="J15" s="277">
        <f>I15*SUM(Master2!N10:O10)</f>
        <v>541200</v>
      </c>
      <c r="K15" s="228" t="str">
        <f t="shared" si="2"/>
        <v>01/07/2023</v>
      </c>
      <c r="L15" s="277">
        <f>ROUND(I15*3%,-2)*Master2!O10</f>
        <v>11200</v>
      </c>
      <c r="M15" s="277">
        <f t="shared" si="0"/>
        <v>552400</v>
      </c>
      <c r="N15" s="277">
        <f>ROUND(Master2!K10/1.03, -2)*Master2!L10+Master2!K10*Master2!M10</f>
        <v>536000</v>
      </c>
      <c r="O15" s="711" t="str">
        <f>Master2!U10</f>
        <v>NG-Regular</v>
      </c>
      <c r="P15" s="711" t="str">
        <f>Master2!AF10</f>
        <v>Yes</v>
      </c>
      <c r="Q15" s="711">
        <f t="shared" si="1"/>
        <v>43800</v>
      </c>
    </row>
    <row r="16" spans="1:18" s="19" customFormat="1" ht="21" customHeight="1" x14ac:dyDescent="0.2">
      <c r="A16" s="358"/>
      <c r="B16" s="226">
        <f>IF(Master2!A11="","",Master2!A11)</f>
        <v>7</v>
      </c>
      <c r="C16" s="294" t="str">
        <f>IF(Master2!B11="","",Master2!B11)</f>
        <v>in fjDr</v>
      </c>
      <c r="D16" s="226">
        <f>IF(Master2!E11="","",Master2!E11)</f>
        <v>0</v>
      </c>
      <c r="E16" s="226">
        <f>IF(Master2!G11="","",Master2!G11)</f>
        <v>0</v>
      </c>
      <c r="F16" s="227" t="str">
        <f>IF(Master2!C11="","",Master2!C11)</f>
        <v>वरिष्ठ अध्यापक</v>
      </c>
      <c r="G16" s="226" t="str">
        <f>IF(Master2!I11="","",Master2!I11)</f>
        <v>37800-119700</v>
      </c>
      <c r="H16" s="226" t="str">
        <f>IF(Master2!J11="","",Master2!J11)</f>
        <v>L-11</v>
      </c>
      <c r="I16" s="277">
        <f>IFERROR(IF(O16="Fixed",0,IF(SUM(Master2!N11:O11)&lt;1,0,Master2!K11)),0)</f>
        <v>0</v>
      </c>
      <c r="J16" s="277">
        <f>I16*SUM(Master2!N11:O11)</f>
        <v>0</v>
      </c>
      <c r="K16" s="228" t="str">
        <f t="shared" si="2"/>
        <v>-</v>
      </c>
      <c r="L16" s="277">
        <f>ROUND(I16*3%,-2)*Master2!O11</f>
        <v>0</v>
      </c>
      <c r="M16" s="277">
        <f t="shared" si="0"/>
        <v>0</v>
      </c>
      <c r="N16" s="277">
        <f>ROUND(Master2!K11/1.03, -2)*Master2!L11+Master2!K11*Master2!M11</f>
        <v>0</v>
      </c>
      <c r="O16" s="711">
        <f>Master2!U11</f>
        <v>0</v>
      </c>
      <c r="P16" s="711" t="str">
        <f>Master2!AF11</f>
        <v>Yes</v>
      </c>
      <c r="Q16" s="711">
        <f t="shared" si="1"/>
        <v>0</v>
      </c>
    </row>
    <row r="17" spans="1:17" s="19" customFormat="1" ht="21" customHeight="1" x14ac:dyDescent="0.2">
      <c r="A17" s="358"/>
      <c r="B17" s="226">
        <f>IF(Master2!A12="","",Master2!A12)</f>
        <v>8</v>
      </c>
      <c r="C17" s="294" t="str">
        <f>IF(Master2!B12="","",Master2!B12)</f>
        <v>cksnwjke</v>
      </c>
      <c r="D17" s="226" t="str">
        <f>IF(Master2!E12="","",Master2!E12)</f>
        <v>RJNA199728001630</v>
      </c>
      <c r="E17" s="226">
        <f>IF(Master2!G12="","",Master2!G12)</f>
        <v>907862</v>
      </c>
      <c r="F17" s="227" t="str">
        <f>IF(Master2!C12="","",Master2!C12)</f>
        <v>अध्यापक</v>
      </c>
      <c r="G17" s="226" t="str">
        <f>IF(Master2!I12="","",Master2!I12)</f>
        <v>44300-140100</v>
      </c>
      <c r="H17" s="226" t="str">
        <f>IF(Master2!J12="","",Master2!J12)</f>
        <v>L-12</v>
      </c>
      <c r="I17" s="277">
        <f>IFERROR(IF(O17="Fixed",0,IF(SUM(Master2!N12:O12)&lt;1,0,Master2!K12)),0)</f>
        <v>65000</v>
      </c>
      <c r="J17" s="277">
        <f>I17*SUM(Master2!N12:O12)</f>
        <v>780000</v>
      </c>
      <c r="K17" s="228" t="str">
        <f t="shared" si="2"/>
        <v>01/07/2023</v>
      </c>
      <c r="L17" s="277">
        <f>ROUND(I17*3%,-2)*Master2!O12</f>
        <v>16000</v>
      </c>
      <c r="M17" s="277">
        <f t="shared" si="0"/>
        <v>796000</v>
      </c>
      <c r="N17" s="277">
        <f>ROUND(Master2!K12/1.03, -2)*Master2!L12+Master2!K12*Master2!M12</f>
        <v>772400</v>
      </c>
      <c r="O17" s="711" t="str">
        <f>Master2!U12</f>
        <v>NG-Regular</v>
      </c>
      <c r="P17" s="711" t="str">
        <f>Master2!AF12</f>
        <v>Yes</v>
      </c>
      <c r="Q17" s="711">
        <f t="shared" si="1"/>
        <v>63100</v>
      </c>
    </row>
    <row r="18" spans="1:17" s="19" customFormat="1" ht="21" customHeight="1" x14ac:dyDescent="0.2">
      <c r="A18" s="358"/>
      <c r="B18" s="226">
        <f>IF(Master2!A13="","",Master2!A13)</f>
        <v>9</v>
      </c>
      <c r="C18" s="294" t="str">
        <f>IF(Master2!B13="","",Master2!B13)</f>
        <v>enu yky dVkfj;k</v>
      </c>
      <c r="D18" s="226" t="str">
        <f>IF(Master2!E13="","",Master2!E13)</f>
        <v>RJNA201228007138</v>
      </c>
      <c r="E18" s="226">
        <f>IF(Master2!G13="","",Master2!G13)</f>
        <v>110067634298</v>
      </c>
      <c r="F18" s="227" t="str">
        <f>IF(Master2!C13="","",Master2!C13)</f>
        <v>अध्यापक</v>
      </c>
      <c r="G18" s="226" t="str">
        <f>IF(Master2!I13="","",Master2!I13)</f>
        <v>37800-119700</v>
      </c>
      <c r="H18" s="226" t="str">
        <f>IF(Master2!J13="","",Master2!J13)</f>
        <v>L-11</v>
      </c>
      <c r="I18" s="277">
        <f>IFERROR(IF(O18="Fixed",0,IF(SUM(Master2!N13:O13)&lt;1,0,Master2!K13)),0)</f>
        <v>45100</v>
      </c>
      <c r="J18" s="277">
        <f>I18*SUM(Master2!N13:O13)</f>
        <v>541200</v>
      </c>
      <c r="K18" s="228" t="str">
        <f t="shared" si="2"/>
        <v>01/07/2023</v>
      </c>
      <c r="L18" s="277">
        <f>ROUND(I18*3%,-2)*Master2!O13</f>
        <v>11200</v>
      </c>
      <c r="M18" s="277">
        <f t="shared" si="0"/>
        <v>552400</v>
      </c>
      <c r="N18" s="277">
        <f>ROUND(Master2!K13/1.03, -2)*Master2!L13+Master2!K13*Master2!M13</f>
        <v>536000</v>
      </c>
      <c r="O18" s="711" t="str">
        <f>Master2!U13</f>
        <v>NG-Regular</v>
      </c>
      <c r="P18" s="711" t="str">
        <f>Master2!AF13</f>
        <v>Yes</v>
      </c>
      <c r="Q18" s="711">
        <f t="shared" si="1"/>
        <v>43800</v>
      </c>
    </row>
    <row r="19" spans="1:17" s="19" customFormat="1" ht="21" customHeight="1" x14ac:dyDescent="0.2">
      <c r="A19" s="358"/>
      <c r="B19" s="226">
        <f>IF(Master2!A14="","",Master2!A14)</f>
        <v>10</v>
      </c>
      <c r="C19" s="294" t="str">
        <f>IF(Master2!B14="","",Master2!B14)</f>
        <v>vkSadkj flag f[kfM+;k</v>
      </c>
      <c r="D19" s="226" t="str">
        <f>IF(Master2!E14="","",Master2!E14)</f>
        <v>RJNA199728001632</v>
      </c>
      <c r="E19" s="226">
        <f>IF(Master2!G14="","",Master2!G14)</f>
        <v>907796</v>
      </c>
      <c r="F19" s="227" t="str">
        <f>IF(Master2!C14="","",Master2!C14)</f>
        <v>अध्यापक</v>
      </c>
      <c r="G19" s="226" t="str">
        <f>IF(Master2!I14="","",Master2!I14)</f>
        <v>44300-140100</v>
      </c>
      <c r="H19" s="226" t="str">
        <f>IF(Master2!J14="","",Master2!J14)</f>
        <v>L-12</v>
      </c>
      <c r="I19" s="277">
        <f>IFERROR(IF(O19="Fixed",0,IF(SUM(Master2!N14:O14)&lt;1,0,Master2!K14)),0)</f>
        <v>65000</v>
      </c>
      <c r="J19" s="277">
        <f>I19*SUM(Master2!N14:O14)</f>
        <v>780000</v>
      </c>
      <c r="K19" s="228" t="str">
        <f t="shared" si="2"/>
        <v>01/07/2023</v>
      </c>
      <c r="L19" s="277">
        <f>ROUND(I19*3%,-2)*Master2!O14</f>
        <v>16000</v>
      </c>
      <c r="M19" s="277">
        <f t="shared" si="0"/>
        <v>796000</v>
      </c>
      <c r="N19" s="277">
        <f>ROUND(Master2!K14/1.03, -2)*Master2!L14+Master2!K14*Master2!M14</f>
        <v>772400</v>
      </c>
      <c r="O19" s="711" t="str">
        <f>Master2!U14</f>
        <v>NG-Regular</v>
      </c>
      <c r="P19" s="711" t="str">
        <f>Master2!AF14</f>
        <v>Yes</v>
      </c>
      <c r="Q19" s="711">
        <f t="shared" si="1"/>
        <v>63100</v>
      </c>
    </row>
    <row r="20" spans="1:17" s="19" customFormat="1" ht="21" customHeight="1" x14ac:dyDescent="0.2">
      <c r="A20" s="358"/>
      <c r="B20" s="226">
        <f>IF(Master2!A15="","",Master2!A15)</f>
        <v>11</v>
      </c>
      <c r="C20" s="294" t="str">
        <f>IF(Master2!B15="","",Master2!B15)</f>
        <v>fu'kk nsoh tkaxhM+</v>
      </c>
      <c r="D20" s="226" t="str">
        <f>IF(Master2!E15="","",Master2!E15)</f>
        <v>RJAJ201201042326</v>
      </c>
      <c r="E20" s="226">
        <f>IF(Master2!G15="","",Master2!G15)</f>
        <v>110057512016</v>
      </c>
      <c r="F20" s="227" t="str">
        <f>IF(Master2!C15="","",Master2!C15)</f>
        <v>अध्यापक</v>
      </c>
      <c r="G20" s="226" t="str">
        <f>IF(Master2!I15="","",Master2!I15)</f>
        <v>37800-119700</v>
      </c>
      <c r="H20" s="226" t="str">
        <f>IF(Master2!J15="","",Master2!J15)</f>
        <v>L-11</v>
      </c>
      <c r="I20" s="277">
        <f>IFERROR(IF(O20="Fixed",0,IF(SUM(Master2!N15:O15)&lt;1,0,Master2!K15)),0)</f>
        <v>45100</v>
      </c>
      <c r="J20" s="277">
        <f>I20*SUM(Master2!N15:O15)</f>
        <v>541200</v>
      </c>
      <c r="K20" s="228" t="str">
        <f t="shared" si="2"/>
        <v>01/07/2023</v>
      </c>
      <c r="L20" s="277">
        <f>ROUND(I20*3%,-2)*Master2!O15</f>
        <v>11200</v>
      </c>
      <c r="M20" s="277">
        <f t="shared" si="0"/>
        <v>552400</v>
      </c>
      <c r="N20" s="277">
        <f>ROUND(Master2!K15/1.03, -2)*Master2!L15+Master2!K15*Master2!M15</f>
        <v>536000</v>
      </c>
      <c r="O20" s="711" t="str">
        <f>Master2!U15</f>
        <v>NG-Regular</v>
      </c>
      <c r="P20" s="711" t="str">
        <f>Master2!AF15</f>
        <v>Yes</v>
      </c>
      <c r="Q20" s="711">
        <f t="shared" si="1"/>
        <v>43800</v>
      </c>
    </row>
    <row r="21" spans="1:17" s="19" customFormat="1" ht="21" customHeight="1" x14ac:dyDescent="0.2">
      <c r="A21" s="358"/>
      <c r="B21" s="226">
        <f>IF(Master2!A16="","",Master2!A16)</f>
        <v>12</v>
      </c>
      <c r="C21" s="294" t="str">
        <f>IF(Master2!B16="","",Master2!B16)</f>
        <v>in fjDr</v>
      </c>
      <c r="D21" s="226">
        <f>IF(Master2!E16="","",Master2!E16)</f>
        <v>0</v>
      </c>
      <c r="E21" s="226">
        <f>IF(Master2!G16="","",Master2!G16)</f>
        <v>0</v>
      </c>
      <c r="F21" s="227" t="str">
        <f>IF(Master2!C16="","",Master2!C16)</f>
        <v>अध्यापक</v>
      </c>
      <c r="G21" s="226" t="str">
        <f>IF(Master2!I16="","",Master2!I16)</f>
        <v>33800-106700</v>
      </c>
      <c r="H21" s="226" t="str">
        <f>IF(Master2!J16="","",Master2!J16)</f>
        <v>L-10</v>
      </c>
      <c r="I21" s="277">
        <f>IFERROR(IF(O21="Fixed",0,IF(SUM(Master2!N16:O16)&lt;1,0,Master2!K16)),0)</f>
        <v>0</v>
      </c>
      <c r="J21" s="277">
        <f>I21*SUM(Master2!N16:O16)</f>
        <v>0</v>
      </c>
      <c r="K21" s="228" t="str">
        <f t="shared" si="2"/>
        <v>-</v>
      </c>
      <c r="L21" s="277">
        <f>ROUND(I21*3%,-2)*Master2!O16</f>
        <v>0</v>
      </c>
      <c r="M21" s="277">
        <f t="shared" si="0"/>
        <v>0</v>
      </c>
      <c r="N21" s="277">
        <f>ROUND(Master2!K16/1.03, -2)*Master2!L16+Master2!K16*Master2!M16</f>
        <v>0</v>
      </c>
      <c r="O21" s="711">
        <f>Master2!U16</f>
        <v>0</v>
      </c>
      <c r="P21" s="711" t="str">
        <f>Master2!AF16</f>
        <v>Yes</v>
      </c>
      <c r="Q21" s="711">
        <f t="shared" si="1"/>
        <v>0</v>
      </c>
    </row>
    <row r="22" spans="1:17" s="19" customFormat="1" ht="24" customHeight="1" x14ac:dyDescent="0.2">
      <c r="A22" s="358"/>
      <c r="B22" s="226">
        <f>IF(Master2!A17="","",Master2!A17)</f>
        <v>13</v>
      </c>
      <c r="C22" s="294" t="str">
        <f>IF(Master2!B17="","",Master2!B17)</f>
        <v>Hkha;kjke Mksxhoky</v>
      </c>
      <c r="D22" s="226" t="str">
        <f>IF(Master2!E17="","",Master2!E17)</f>
        <v>RJNA199228002251</v>
      </c>
      <c r="E22" s="226">
        <f>IF(Master2!G17="","",Master2!G17)</f>
        <v>740170</v>
      </c>
      <c r="F22" s="227" t="str">
        <f>IF(Master2!C17="","",Master2!C17)</f>
        <v>शारीरिक शिक्षक श्रेणी III</v>
      </c>
      <c r="G22" s="226" t="str">
        <f>IF(Master2!I17="","",Master2!I17)</f>
        <v>53100-167800</v>
      </c>
      <c r="H22" s="226" t="str">
        <f>IF(Master2!J17="","",Master2!J17)</f>
        <v>L-13</v>
      </c>
      <c r="I22" s="277">
        <f>IFERROR(IF(O22="Fixed",0,IF(SUM(Master2!N17:O17)&lt;1,0,Master2!K17)),0)</f>
        <v>69200</v>
      </c>
      <c r="J22" s="277">
        <f>I22*SUM(Master2!N17:O17)</f>
        <v>830400</v>
      </c>
      <c r="K22" s="228" t="str">
        <f t="shared" si="2"/>
        <v>01/07/2023</v>
      </c>
      <c r="L22" s="277">
        <f>ROUND(I22*3%,-2)*Master2!O17</f>
        <v>16800</v>
      </c>
      <c r="M22" s="277">
        <f t="shared" si="0"/>
        <v>847200</v>
      </c>
      <c r="N22" s="277">
        <f>ROUND(Master2!K17/1.03, -2)*Master2!L17+Master2!K17*Master2!M17</f>
        <v>822400</v>
      </c>
      <c r="O22" s="711" t="str">
        <f>Master2!U17</f>
        <v>NG-Regular</v>
      </c>
      <c r="P22" s="711" t="str">
        <f>Master2!AF17</f>
        <v>Yes</v>
      </c>
      <c r="Q22" s="711">
        <f t="shared" si="1"/>
        <v>67200</v>
      </c>
    </row>
    <row r="23" spans="1:17" ht="21" customHeight="1" x14ac:dyDescent="0.2">
      <c r="A23" s="359"/>
      <c r="B23" s="226">
        <f>IF(Master2!A18="","",Master2!A18)</f>
        <v>14</v>
      </c>
      <c r="C23" s="294" t="str">
        <f>IF(Master2!B18="","",Master2!B18)</f>
        <v>fot; y{eh</v>
      </c>
      <c r="D23" s="226" t="str">
        <f>IF(Master2!E18="","",Master2!E18)</f>
        <v>RJNA202028015414</v>
      </c>
      <c r="E23" s="226">
        <f>IF(Master2!G18="","",Master2!G18)</f>
        <v>110195001805</v>
      </c>
      <c r="F23" s="227" t="str">
        <f>IF(Master2!C18="","",Master2!C18)</f>
        <v>कनिष्ठ सहायक</v>
      </c>
      <c r="G23" s="226" t="str">
        <f>IF(Master2!I18="","",Master2!I18)</f>
        <v>20800-65900</v>
      </c>
      <c r="H23" s="226" t="str">
        <f>IF(Master2!J18="","",Master2!J18)</f>
        <v>L-5</v>
      </c>
      <c r="I23" s="277">
        <f>IFERROR(IF(O23="Fixed",0,IF(SUM(Master2!N18:O18)&lt;1,0,Master2!K18)),0)</f>
        <v>20800</v>
      </c>
      <c r="J23" s="277">
        <f>I23*SUM(Master2!N18:O18)</f>
        <v>249600</v>
      </c>
      <c r="K23" s="228" t="str">
        <f t="shared" si="2"/>
        <v>01/07/2023</v>
      </c>
      <c r="L23" s="277">
        <f>ROUND(I23*3%,-2)*Master2!O18</f>
        <v>4800</v>
      </c>
      <c r="M23" s="277">
        <f t="shared" si="0"/>
        <v>254400</v>
      </c>
      <c r="N23" s="277">
        <f>ROUND(Master2!K18/1.03, -2)*Master2!L18+Master2!K18*Master2!M18</f>
        <v>145600</v>
      </c>
      <c r="O23" s="711" t="str">
        <f>Master2!U18</f>
        <v>NG-Regular</v>
      </c>
      <c r="P23" s="711" t="str">
        <f>Master2!AF18</f>
        <v>Yes</v>
      </c>
      <c r="Q23" s="711">
        <f t="shared" si="1"/>
        <v>20200</v>
      </c>
    </row>
    <row r="24" spans="1:17" ht="21" customHeight="1" x14ac:dyDescent="0.2">
      <c r="A24" s="359"/>
      <c r="B24" s="226">
        <f>IF(Master2!A19="","",Master2!A19)</f>
        <v>15</v>
      </c>
      <c r="C24" s="294" t="str">
        <f>IF(Master2!B19="","",Master2!B19)</f>
        <v>in fjDr</v>
      </c>
      <c r="D24" s="226">
        <f>IF(Master2!E19="","",Master2!E19)</f>
        <v>0</v>
      </c>
      <c r="E24" s="226">
        <f>IF(Master2!G19="","",Master2!G19)</f>
        <v>0</v>
      </c>
      <c r="F24" s="227" t="str">
        <f>IF(Master2!C19="","",Master2!C19)</f>
        <v>चतुर्थ श्रेणी कर्मचारी</v>
      </c>
      <c r="G24" s="226" t="str">
        <f>IF(Master2!I19="","",Master2!I19)</f>
        <v/>
      </c>
      <c r="H24" s="226" t="str">
        <f>IF(Master2!J19="","",Master2!J19)</f>
        <v/>
      </c>
      <c r="I24" s="277">
        <f>IFERROR(IF(O24="Fixed",0,IF(SUM(Master2!N19:O19)&lt;1,0,Master2!K19)),0)</f>
        <v>0</v>
      </c>
      <c r="J24" s="277">
        <f>I24*SUM(Master2!N19:O19)</f>
        <v>0</v>
      </c>
      <c r="K24" s="228" t="str">
        <f t="shared" si="2"/>
        <v>-</v>
      </c>
      <c r="L24" s="277">
        <f>ROUND(I24*3%,-2)*Master2!O19</f>
        <v>0</v>
      </c>
      <c r="M24" s="277">
        <f t="shared" si="0"/>
        <v>0</v>
      </c>
      <c r="N24" s="277">
        <f>ROUND(Master2!K19/1.03, -2)*Master2!L19+Master2!K19*Master2!M19</f>
        <v>0</v>
      </c>
      <c r="O24" s="711">
        <f>Master2!U19</f>
        <v>0</v>
      </c>
      <c r="P24" s="711" t="str">
        <f>Master2!AF19</f>
        <v>Yes</v>
      </c>
      <c r="Q24" s="711">
        <f t="shared" si="1"/>
        <v>0</v>
      </c>
    </row>
    <row r="25" spans="1:17" ht="21" customHeight="1" x14ac:dyDescent="0.2">
      <c r="A25" s="359"/>
      <c r="B25" s="226" t="str">
        <f>IF(Master2!A20="","",Master2!A20)</f>
        <v xml:space="preserve"> </v>
      </c>
      <c r="C25" s="294" t="str">
        <f>IF(Master2!B20="","",Master2!B20)</f>
        <v/>
      </c>
      <c r="D25" s="226" t="str">
        <f>IF(Master2!E20="","",Master2!E20)</f>
        <v/>
      </c>
      <c r="E25" s="226" t="str">
        <f>IF(Master2!G20="","",Master2!G20)</f>
        <v/>
      </c>
      <c r="F25" s="227" t="str">
        <f>IF(Master2!C20="","",Master2!C20)</f>
        <v/>
      </c>
      <c r="G25" s="226" t="str">
        <f>IF(Master2!I20="","",Master2!I20)</f>
        <v/>
      </c>
      <c r="H25" s="226" t="str">
        <f>IF(Master2!J20="","",Master2!J20)</f>
        <v/>
      </c>
      <c r="I25" s="277">
        <f>IFERROR(IF(O25="Fixed",0,IF(SUM(Master2!N20:O20)&lt;1,0,Master2!K20)),0)</f>
        <v>0</v>
      </c>
      <c r="J25" s="277">
        <f>I25*SUM(Master2!N20:O20)</f>
        <v>0</v>
      </c>
      <c r="K25" s="228" t="str">
        <f t="shared" si="2"/>
        <v>-</v>
      </c>
      <c r="L25" s="277">
        <f>ROUND(I25*3%,-2)*Master2!O20</f>
        <v>0</v>
      </c>
      <c r="M25" s="277">
        <f t="shared" si="0"/>
        <v>0</v>
      </c>
      <c r="N25" s="277">
        <f>ROUND(Master2!K20/1.03, -2)*Master2!L20+Master2!K20*Master2!M20</f>
        <v>0</v>
      </c>
      <c r="O25" s="711">
        <f>Master2!U20</f>
        <v>0</v>
      </c>
      <c r="P25" s="711">
        <f>Master2!AF20</f>
        <v>0</v>
      </c>
      <c r="Q25" s="711">
        <f t="shared" si="1"/>
        <v>0</v>
      </c>
    </row>
    <row r="26" spans="1:17" ht="21" customHeight="1" x14ac:dyDescent="0.2">
      <c r="A26" s="359"/>
      <c r="B26" s="226" t="str">
        <f>IF(Master2!A21="","",Master2!A21)</f>
        <v xml:space="preserve"> </v>
      </c>
      <c r="C26" s="294" t="str">
        <f>IF(Master2!B21="","",Master2!B21)</f>
        <v/>
      </c>
      <c r="D26" s="226" t="str">
        <f>IF(Master2!E21="","",Master2!E21)</f>
        <v/>
      </c>
      <c r="E26" s="226" t="str">
        <f>IF(Master2!G21="","",Master2!G21)</f>
        <v/>
      </c>
      <c r="F26" s="227" t="str">
        <f>IF(Master2!C21="","",Master2!C21)</f>
        <v/>
      </c>
      <c r="G26" s="226" t="str">
        <f>IF(Master2!I21="","",Master2!I21)</f>
        <v/>
      </c>
      <c r="H26" s="226" t="str">
        <f>IF(Master2!J21="","",Master2!J21)</f>
        <v/>
      </c>
      <c r="I26" s="277">
        <f>IFERROR(IF(O26="Fixed",0,IF(SUM(Master2!N21:O21)&lt;1,0,Master2!K21)),0)</f>
        <v>0</v>
      </c>
      <c r="J26" s="277">
        <f>I26*SUM(Master2!N21:O21)</f>
        <v>0</v>
      </c>
      <c r="K26" s="228" t="str">
        <f t="shared" si="2"/>
        <v>-</v>
      </c>
      <c r="L26" s="277">
        <f>ROUND(I26*3%,-2)*Master2!O21</f>
        <v>0</v>
      </c>
      <c r="M26" s="277">
        <f t="shared" si="0"/>
        <v>0</v>
      </c>
      <c r="N26" s="277">
        <f>ROUND(Master2!K21/1.03, -2)*Master2!L21+Master2!K21*Master2!M21</f>
        <v>0</v>
      </c>
      <c r="O26" s="711">
        <f>Master2!U21</f>
        <v>0</v>
      </c>
      <c r="P26" s="711">
        <f>Master2!AF21</f>
        <v>0</v>
      </c>
      <c r="Q26" s="711">
        <f t="shared" si="1"/>
        <v>0</v>
      </c>
    </row>
    <row r="27" spans="1:17" ht="21" customHeight="1" x14ac:dyDescent="0.2">
      <c r="A27" s="359"/>
      <c r="B27" s="226" t="str">
        <f>IF(Master2!A22="","",Master2!A22)</f>
        <v xml:space="preserve"> </v>
      </c>
      <c r="C27" s="294" t="str">
        <f>IF(Master2!B22="","",Master2!B22)</f>
        <v/>
      </c>
      <c r="D27" s="226" t="str">
        <f>IF(Master2!E22="","",Master2!E22)</f>
        <v/>
      </c>
      <c r="E27" s="226" t="str">
        <f>IF(Master2!G22="","",Master2!G22)</f>
        <v/>
      </c>
      <c r="F27" s="227" t="str">
        <f>IF(Master2!C22="","",Master2!C22)</f>
        <v/>
      </c>
      <c r="G27" s="226" t="str">
        <f>IF(Master2!I22="","",Master2!I22)</f>
        <v/>
      </c>
      <c r="H27" s="226" t="str">
        <f>IF(Master2!J22="","",Master2!J22)</f>
        <v/>
      </c>
      <c r="I27" s="277">
        <f>IFERROR(IF(O27="Fixed",0,IF(SUM(Master2!N22:O22)&lt;1,0,Master2!K22)),0)</f>
        <v>0</v>
      </c>
      <c r="J27" s="277">
        <f>I27*SUM(Master2!N22:O22)</f>
        <v>0</v>
      </c>
      <c r="K27" s="228" t="str">
        <f t="shared" si="2"/>
        <v>-</v>
      </c>
      <c r="L27" s="277">
        <f>ROUND(I27*3%,-2)*Master2!O22</f>
        <v>0</v>
      </c>
      <c r="M27" s="277">
        <f t="shared" si="0"/>
        <v>0</v>
      </c>
      <c r="N27" s="277">
        <f>ROUND(Master2!K22/1.03, -2)*Master2!L22+Master2!K22*Master2!M22</f>
        <v>0</v>
      </c>
      <c r="O27" s="711">
        <f>Master2!U22</f>
        <v>0</v>
      </c>
      <c r="P27" s="711">
        <f>Master2!AF22</f>
        <v>0</v>
      </c>
      <c r="Q27" s="711">
        <f t="shared" si="1"/>
        <v>0</v>
      </c>
    </row>
    <row r="28" spans="1:17" ht="21" customHeight="1" x14ac:dyDescent="0.2">
      <c r="A28" s="359"/>
      <c r="B28" s="226" t="str">
        <f>IF(Master2!A23="","",Master2!A23)</f>
        <v xml:space="preserve"> </v>
      </c>
      <c r="C28" s="294" t="str">
        <f>IF(Master2!B23="","",Master2!B23)</f>
        <v/>
      </c>
      <c r="D28" s="226" t="str">
        <f>IF(Master2!E23="","",Master2!E23)</f>
        <v/>
      </c>
      <c r="E28" s="226" t="str">
        <f>IF(Master2!G23="","",Master2!G23)</f>
        <v/>
      </c>
      <c r="F28" s="227" t="str">
        <f>IF(Master2!C23="","",Master2!C23)</f>
        <v/>
      </c>
      <c r="G28" s="226" t="str">
        <f>IF(Master2!I23="","",Master2!I23)</f>
        <v/>
      </c>
      <c r="H28" s="226" t="str">
        <f>IF(Master2!J23="","",Master2!J23)</f>
        <v/>
      </c>
      <c r="I28" s="277">
        <f>IFERROR(IF(O28="Fixed",0,IF(SUM(Master2!N23:O23)&lt;1,0,Master2!K23)),0)</f>
        <v>0</v>
      </c>
      <c r="J28" s="277">
        <f>I28*SUM(Master2!N23:O23)</f>
        <v>0</v>
      </c>
      <c r="K28" s="228" t="str">
        <f t="shared" si="2"/>
        <v>-</v>
      </c>
      <c r="L28" s="277">
        <f>ROUND(I28*3%,-2)*Master2!O23</f>
        <v>0</v>
      </c>
      <c r="M28" s="277">
        <f t="shared" si="0"/>
        <v>0</v>
      </c>
      <c r="N28" s="277">
        <f>ROUND(Master2!K23/1.03, -2)*Master2!L23+Master2!K23*Master2!M23</f>
        <v>0</v>
      </c>
      <c r="O28" s="711">
        <f>Master2!U23</f>
        <v>0</v>
      </c>
      <c r="P28" s="711">
        <f>Master2!AF23</f>
        <v>0</v>
      </c>
      <c r="Q28" s="711">
        <f t="shared" si="1"/>
        <v>0</v>
      </c>
    </row>
    <row r="29" spans="1:17" ht="21" customHeight="1" x14ac:dyDescent="0.2">
      <c r="A29" s="359"/>
      <c r="B29" s="226" t="str">
        <f>IF(Master2!A24="","",Master2!A24)</f>
        <v xml:space="preserve"> </v>
      </c>
      <c r="C29" s="294" t="str">
        <f>IF(Master2!B24="","",Master2!B24)</f>
        <v/>
      </c>
      <c r="D29" s="226" t="str">
        <f>IF(Master2!E24="","",Master2!E24)</f>
        <v/>
      </c>
      <c r="E29" s="226" t="str">
        <f>IF(Master2!G24="","",Master2!G24)</f>
        <v/>
      </c>
      <c r="F29" s="227" t="str">
        <f>IF(Master2!C24="","",Master2!C24)</f>
        <v/>
      </c>
      <c r="G29" s="226" t="str">
        <f>IF(Master2!I24="","",Master2!I24)</f>
        <v/>
      </c>
      <c r="H29" s="226" t="str">
        <f>IF(Master2!J24="","",Master2!J24)</f>
        <v/>
      </c>
      <c r="I29" s="277">
        <f>IFERROR(IF(O29="Fixed",0,IF(SUM(Master2!N24:O24)&lt;1,0,Master2!K24)),0)</f>
        <v>0</v>
      </c>
      <c r="J29" s="277">
        <f>I29*SUM(Master2!N24:O24)</f>
        <v>0</v>
      </c>
      <c r="K29" s="228" t="str">
        <f t="shared" si="2"/>
        <v>-</v>
      </c>
      <c r="L29" s="277">
        <f>ROUND(I29*3%,-2)*Master2!O24</f>
        <v>0</v>
      </c>
      <c r="M29" s="277">
        <f t="shared" si="0"/>
        <v>0</v>
      </c>
      <c r="N29" s="277">
        <f>ROUND(Master2!K24/1.03, -2)*Master2!L24+Master2!K24*Master2!M24</f>
        <v>0</v>
      </c>
      <c r="O29" s="711">
        <f>Master2!U24</f>
        <v>0</v>
      </c>
      <c r="P29" s="711">
        <f>Master2!AF24</f>
        <v>0</v>
      </c>
      <c r="Q29" s="711">
        <f t="shared" si="1"/>
        <v>0</v>
      </c>
    </row>
    <row r="30" spans="1:17" ht="21" customHeight="1" x14ac:dyDescent="0.2">
      <c r="A30" s="359"/>
      <c r="B30" s="226" t="str">
        <f>IF(Master2!A25="","",Master2!A25)</f>
        <v xml:space="preserve"> </v>
      </c>
      <c r="C30" s="294" t="str">
        <f>IF(Master2!B25="","",Master2!B25)</f>
        <v/>
      </c>
      <c r="D30" s="226" t="str">
        <f>IF(Master2!E25="","",Master2!E25)</f>
        <v/>
      </c>
      <c r="E30" s="226" t="str">
        <f>IF(Master2!G25="","",Master2!G25)</f>
        <v/>
      </c>
      <c r="F30" s="227" t="str">
        <f>IF(Master2!C25="","",Master2!C25)</f>
        <v/>
      </c>
      <c r="G30" s="226" t="str">
        <f>IF(Master2!I25="","",Master2!I25)</f>
        <v/>
      </c>
      <c r="H30" s="226" t="str">
        <f>IF(Master2!J25="","",Master2!J25)</f>
        <v/>
      </c>
      <c r="I30" s="277">
        <f>IFERROR(IF(O30="Fixed",0,IF(SUM(Master2!N25:O25)&lt;1,0,Master2!K25)),0)</f>
        <v>0</v>
      </c>
      <c r="J30" s="277">
        <f>I30*SUM(Master2!N25:O25)</f>
        <v>0</v>
      </c>
      <c r="K30" s="228" t="str">
        <f t="shared" si="2"/>
        <v>-</v>
      </c>
      <c r="L30" s="277">
        <f>ROUND(I30*3%,-2)*Master2!O25</f>
        <v>0</v>
      </c>
      <c r="M30" s="277">
        <f t="shared" si="0"/>
        <v>0</v>
      </c>
      <c r="N30" s="277">
        <f>ROUND(Master2!K25/1.03, -2)*Master2!L25+Master2!K25*Master2!M25</f>
        <v>0</v>
      </c>
      <c r="O30" s="711">
        <f>Master2!U25</f>
        <v>0</v>
      </c>
      <c r="P30" s="711">
        <f>Master2!AF25</f>
        <v>0</v>
      </c>
      <c r="Q30" s="711">
        <f t="shared" si="1"/>
        <v>0</v>
      </c>
    </row>
    <row r="31" spans="1:17" ht="21" customHeight="1" x14ac:dyDescent="0.2">
      <c r="A31" s="359"/>
      <c r="B31" s="226" t="str">
        <f>IF(Master2!A26="","",Master2!A26)</f>
        <v xml:space="preserve"> </v>
      </c>
      <c r="C31" s="294" t="str">
        <f>IF(Master2!B26="","",Master2!B26)</f>
        <v/>
      </c>
      <c r="D31" s="226" t="str">
        <f>IF(Master2!E26="","",Master2!E26)</f>
        <v/>
      </c>
      <c r="E31" s="226" t="str">
        <f>IF(Master2!G26="","",Master2!G26)</f>
        <v/>
      </c>
      <c r="F31" s="227" t="str">
        <f>IF(Master2!C26="","",Master2!C26)</f>
        <v/>
      </c>
      <c r="G31" s="226" t="str">
        <f>IF(Master2!I26="","",Master2!I26)</f>
        <v/>
      </c>
      <c r="H31" s="226" t="str">
        <f>IF(Master2!J26="","",Master2!J26)</f>
        <v/>
      </c>
      <c r="I31" s="277">
        <f>IFERROR(IF(O31="Fixed",0,IF(SUM(Master2!N26:O26)&lt;1,0,Master2!K26)),0)</f>
        <v>0</v>
      </c>
      <c r="J31" s="277">
        <f>I31*SUM(Master2!N26:O26)</f>
        <v>0</v>
      </c>
      <c r="K31" s="228" t="str">
        <f t="shared" si="2"/>
        <v>-</v>
      </c>
      <c r="L31" s="277">
        <f>ROUND(I31*3%,-2)*Master2!O26</f>
        <v>0</v>
      </c>
      <c r="M31" s="277">
        <f t="shared" si="0"/>
        <v>0</v>
      </c>
      <c r="N31" s="277">
        <f>ROUND(Master2!K26/1.03, -2)*Master2!L26+Master2!K26*Master2!M26</f>
        <v>0</v>
      </c>
      <c r="O31" s="711">
        <f>Master2!U26</f>
        <v>0</v>
      </c>
      <c r="P31" s="711">
        <f>Master2!AF26</f>
        <v>0</v>
      </c>
      <c r="Q31" s="711">
        <f t="shared" si="1"/>
        <v>0</v>
      </c>
    </row>
    <row r="32" spans="1:17" ht="21" customHeight="1" x14ac:dyDescent="0.2">
      <c r="A32" s="359"/>
      <c r="B32" s="226" t="str">
        <f>IF(Master2!A27="","",Master2!A27)</f>
        <v xml:space="preserve"> </v>
      </c>
      <c r="C32" s="294" t="str">
        <f>IF(Master2!B27="","",Master2!B27)</f>
        <v/>
      </c>
      <c r="D32" s="226" t="str">
        <f>IF(Master2!E27="","",Master2!E27)</f>
        <v/>
      </c>
      <c r="E32" s="226" t="str">
        <f>IF(Master2!G27="","",Master2!G27)</f>
        <v/>
      </c>
      <c r="F32" s="227" t="str">
        <f>IF(Master2!C27="","",Master2!C27)</f>
        <v/>
      </c>
      <c r="G32" s="226" t="str">
        <f>IF(Master2!I27="","",Master2!I27)</f>
        <v/>
      </c>
      <c r="H32" s="226" t="str">
        <f>IF(Master2!J27="","",Master2!J27)</f>
        <v/>
      </c>
      <c r="I32" s="277">
        <f>IFERROR(IF(O32="Fixed",0,IF(SUM(Master2!N27:O27)&lt;1,0,Master2!K27)),0)</f>
        <v>0</v>
      </c>
      <c r="J32" s="277">
        <f>I32*SUM(Master2!N27:O27)</f>
        <v>0</v>
      </c>
      <c r="K32" s="228" t="str">
        <f t="shared" si="2"/>
        <v>-</v>
      </c>
      <c r="L32" s="277">
        <f>ROUND(I32*3%,-2)*Master2!O27</f>
        <v>0</v>
      </c>
      <c r="M32" s="277">
        <f t="shared" si="0"/>
        <v>0</v>
      </c>
      <c r="N32" s="277">
        <f>ROUND(Master2!K27/1.03, -2)*Master2!L27+Master2!K27*Master2!M27</f>
        <v>0</v>
      </c>
      <c r="O32" s="711">
        <f>Master2!U27</f>
        <v>0</v>
      </c>
      <c r="P32" s="711">
        <f>Master2!AF27</f>
        <v>0</v>
      </c>
      <c r="Q32" s="711">
        <f t="shared" si="1"/>
        <v>0</v>
      </c>
    </row>
    <row r="33" spans="1:17" ht="21" customHeight="1" x14ac:dyDescent="0.2">
      <c r="A33" s="359"/>
      <c r="B33" s="226" t="str">
        <f>IF(Master2!A28="","",Master2!A28)</f>
        <v xml:space="preserve"> </v>
      </c>
      <c r="C33" s="294" t="str">
        <f>IF(Master2!B28="","",Master2!B28)</f>
        <v/>
      </c>
      <c r="D33" s="226" t="str">
        <f>IF(Master2!E28="","",Master2!E28)</f>
        <v/>
      </c>
      <c r="E33" s="226" t="str">
        <f>IF(Master2!G28="","",Master2!G28)</f>
        <v/>
      </c>
      <c r="F33" s="227" t="str">
        <f>IF(Master2!C28="","",Master2!C28)</f>
        <v/>
      </c>
      <c r="G33" s="226" t="str">
        <f>IF(Master2!I28="","",Master2!I28)</f>
        <v/>
      </c>
      <c r="H33" s="226" t="str">
        <f>IF(Master2!J28="","",Master2!J28)</f>
        <v/>
      </c>
      <c r="I33" s="277">
        <f>IFERROR(IF(O33="Fixed",0,IF(SUM(Master2!N28:O28)&lt;1,0,Master2!K28)),0)</f>
        <v>0</v>
      </c>
      <c r="J33" s="277">
        <f>I33*SUM(Master2!N28:O28)</f>
        <v>0</v>
      </c>
      <c r="K33" s="228" t="str">
        <f t="shared" si="2"/>
        <v>-</v>
      </c>
      <c r="L33" s="277">
        <f>ROUND(I33*3%,-2)*Master2!O28</f>
        <v>0</v>
      </c>
      <c r="M33" s="277">
        <f t="shared" si="0"/>
        <v>0</v>
      </c>
      <c r="N33" s="277">
        <f>ROUND(Master2!K28/1.03, -2)*Master2!L28+Master2!K28*Master2!M28</f>
        <v>0</v>
      </c>
      <c r="O33" s="711">
        <f>Master2!U28</f>
        <v>0</v>
      </c>
      <c r="P33" s="711">
        <f>Master2!AF28</f>
        <v>0</v>
      </c>
      <c r="Q33" s="711">
        <f t="shared" si="1"/>
        <v>0</v>
      </c>
    </row>
    <row r="34" spans="1:17" ht="21" customHeight="1" x14ac:dyDescent="0.2">
      <c r="A34" s="359"/>
      <c r="B34" s="226" t="str">
        <f>IF(Master2!A29="","",Master2!A29)</f>
        <v xml:space="preserve"> </v>
      </c>
      <c r="C34" s="294" t="str">
        <f>IF(Master2!B29="","",Master2!B29)</f>
        <v/>
      </c>
      <c r="D34" s="226" t="str">
        <f>IF(Master2!E29="","",Master2!E29)</f>
        <v/>
      </c>
      <c r="E34" s="226" t="str">
        <f>IF(Master2!G29="","",Master2!G29)</f>
        <v/>
      </c>
      <c r="F34" s="227" t="str">
        <f>IF(Master2!C29="","",Master2!C29)</f>
        <v/>
      </c>
      <c r="G34" s="226" t="str">
        <f>IF(Master2!I29="","",Master2!I29)</f>
        <v/>
      </c>
      <c r="H34" s="226" t="str">
        <f>IF(Master2!J29="","",Master2!J29)</f>
        <v/>
      </c>
      <c r="I34" s="277">
        <f>IFERROR(IF(O34="Fixed",0,IF(SUM(Master2!N29:O29)&lt;1,0,Master2!K29)),0)</f>
        <v>0</v>
      </c>
      <c r="J34" s="277">
        <f>I34*SUM(Master2!N29:O29)</f>
        <v>0</v>
      </c>
      <c r="K34" s="228" t="str">
        <f t="shared" si="2"/>
        <v>-</v>
      </c>
      <c r="L34" s="277">
        <f>ROUND(I34*3%,-2)*Master2!O29</f>
        <v>0</v>
      </c>
      <c r="M34" s="277">
        <f t="shared" si="0"/>
        <v>0</v>
      </c>
      <c r="N34" s="277">
        <f>ROUND(Master2!K29/1.03, -2)*Master2!L29+Master2!K29*Master2!M29</f>
        <v>0</v>
      </c>
      <c r="O34" s="711">
        <f>Master2!U29</f>
        <v>0</v>
      </c>
      <c r="P34" s="711">
        <f>Master2!AF29</f>
        <v>0</v>
      </c>
      <c r="Q34" s="711">
        <f t="shared" si="1"/>
        <v>0</v>
      </c>
    </row>
    <row r="35" spans="1:17" ht="21" customHeight="1" x14ac:dyDescent="0.2">
      <c r="A35" s="359"/>
      <c r="B35" s="226" t="str">
        <f>IF(Master2!A30="","",Master2!A30)</f>
        <v xml:space="preserve"> </v>
      </c>
      <c r="C35" s="294" t="str">
        <f>IF(Master2!B30="","",Master2!B30)</f>
        <v/>
      </c>
      <c r="D35" s="226" t="str">
        <f>IF(Master2!E30="","",Master2!E30)</f>
        <v/>
      </c>
      <c r="E35" s="226" t="str">
        <f>IF(Master2!G30="","",Master2!G30)</f>
        <v/>
      </c>
      <c r="F35" s="227" t="str">
        <f>IF(Master2!C30="","",Master2!C30)</f>
        <v/>
      </c>
      <c r="G35" s="226" t="str">
        <f>IF(Master2!I30="","",Master2!I30)</f>
        <v/>
      </c>
      <c r="H35" s="226" t="str">
        <f>IF(Master2!J30="","",Master2!J30)</f>
        <v/>
      </c>
      <c r="I35" s="277">
        <f>IFERROR(IF(O35="Fixed",0,IF(SUM(Master2!N30:O30)&lt;1,0,Master2!K30)),0)</f>
        <v>0</v>
      </c>
      <c r="J35" s="277">
        <f>I35*SUM(Master2!N30:O30)</f>
        <v>0</v>
      </c>
      <c r="K35" s="228" t="str">
        <f t="shared" si="2"/>
        <v>-</v>
      </c>
      <c r="L35" s="277">
        <f>ROUND(I35*3%,-2)*Master2!O30</f>
        <v>0</v>
      </c>
      <c r="M35" s="277">
        <f t="shared" si="0"/>
        <v>0</v>
      </c>
      <c r="N35" s="277">
        <f>ROUND(Master2!K30/1.03, -2)*Master2!L30+Master2!K30*Master2!M30</f>
        <v>0</v>
      </c>
      <c r="O35" s="711">
        <f>Master2!U30</f>
        <v>0</v>
      </c>
      <c r="P35" s="711">
        <f>Master2!AF30</f>
        <v>0</v>
      </c>
      <c r="Q35" s="711">
        <f t="shared" si="1"/>
        <v>0</v>
      </c>
    </row>
    <row r="36" spans="1:17" ht="21" customHeight="1" x14ac:dyDescent="0.2">
      <c r="A36" s="359"/>
      <c r="B36" s="226" t="str">
        <f>IF(Master2!A31="","",Master2!A31)</f>
        <v xml:space="preserve"> </v>
      </c>
      <c r="C36" s="294" t="str">
        <f>IF(Master2!B31="","",Master2!B31)</f>
        <v/>
      </c>
      <c r="D36" s="226" t="str">
        <f>IF(Master2!E31="","",Master2!E31)</f>
        <v/>
      </c>
      <c r="E36" s="226" t="str">
        <f>IF(Master2!G31="","",Master2!G31)</f>
        <v/>
      </c>
      <c r="F36" s="227" t="str">
        <f>IF(Master2!C31="","",Master2!C31)</f>
        <v/>
      </c>
      <c r="G36" s="226" t="str">
        <f>IF(Master2!I31="","",Master2!I31)</f>
        <v/>
      </c>
      <c r="H36" s="226" t="str">
        <f>IF(Master2!J31="","",Master2!J31)</f>
        <v/>
      </c>
      <c r="I36" s="277">
        <f>IFERROR(IF(O36="Fixed",0,IF(SUM(Master2!N31:O31)&lt;1,0,Master2!K31)),0)</f>
        <v>0</v>
      </c>
      <c r="J36" s="277">
        <f>I36*SUM(Master2!N31:O31)</f>
        <v>0</v>
      </c>
      <c r="K36" s="228" t="str">
        <f t="shared" si="2"/>
        <v>-</v>
      </c>
      <c r="L36" s="277">
        <f>ROUND(I36*3%,-2)*Master2!O31</f>
        <v>0</v>
      </c>
      <c r="M36" s="277">
        <f t="shared" si="0"/>
        <v>0</v>
      </c>
      <c r="N36" s="277">
        <f>ROUND(Master2!K31/1.03, -2)*Master2!L31+Master2!K31*Master2!M31</f>
        <v>0</v>
      </c>
      <c r="O36" s="711">
        <f>Master2!U31</f>
        <v>0</v>
      </c>
      <c r="P36" s="711">
        <f>Master2!AF31</f>
        <v>0</v>
      </c>
      <c r="Q36" s="711">
        <f t="shared" si="1"/>
        <v>0</v>
      </c>
    </row>
    <row r="37" spans="1:17" ht="21" customHeight="1" x14ac:dyDescent="0.2">
      <c r="A37" s="359"/>
      <c r="B37" s="226" t="str">
        <f>IF(Master2!A32="","",Master2!A32)</f>
        <v xml:space="preserve"> </v>
      </c>
      <c r="C37" s="294" t="str">
        <f>IF(Master2!B32="","",Master2!B32)</f>
        <v/>
      </c>
      <c r="D37" s="226" t="str">
        <f>IF(Master2!E32="","",Master2!E32)</f>
        <v/>
      </c>
      <c r="E37" s="226" t="str">
        <f>IF(Master2!G32="","",Master2!G32)</f>
        <v/>
      </c>
      <c r="F37" s="227" t="str">
        <f>IF(Master2!C32="","",Master2!C32)</f>
        <v/>
      </c>
      <c r="G37" s="226" t="str">
        <f>IF(Master2!I32="","",Master2!I32)</f>
        <v/>
      </c>
      <c r="H37" s="226" t="str">
        <f>IF(Master2!J32="","",Master2!J32)</f>
        <v/>
      </c>
      <c r="I37" s="277">
        <f>IFERROR(IF(O37="Fixed",0,IF(SUM(Master2!N32:O32)&lt;1,0,Master2!K32)),0)</f>
        <v>0</v>
      </c>
      <c r="J37" s="277">
        <f>I37*SUM(Master2!N32:O32)</f>
        <v>0</v>
      </c>
      <c r="K37" s="228" t="str">
        <f t="shared" si="2"/>
        <v>-</v>
      </c>
      <c r="L37" s="277">
        <f>ROUND(I37*3%,-2)*Master2!O32</f>
        <v>0</v>
      </c>
      <c r="M37" s="277">
        <f t="shared" si="0"/>
        <v>0</v>
      </c>
      <c r="N37" s="277">
        <f>ROUND(Master2!K32/1.03, -2)*Master2!L32+Master2!K32*Master2!M32</f>
        <v>0</v>
      </c>
      <c r="O37" s="711">
        <f>Master2!U32</f>
        <v>0</v>
      </c>
      <c r="P37" s="711">
        <f>Master2!AF32</f>
        <v>0</v>
      </c>
      <c r="Q37" s="711">
        <f t="shared" si="1"/>
        <v>0</v>
      </c>
    </row>
    <row r="38" spans="1:17" ht="21" customHeight="1" x14ac:dyDescent="0.2">
      <c r="A38" s="359"/>
      <c r="B38" s="226" t="str">
        <f>IF(Master2!A33="","",Master2!A33)</f>
        <v xml:space="preserve"> </v>
      </c>
      <c r="C38" s="294" t="str">
        <f>IF(Master2!B33="","",Master2!B33)</f>
        <v/>
      </c>
      <c r="D38" s="226" t="str">
        <f>IF(Master2!E33="","",Master2!E33)</f>
        <v/>
      </c>
      <c r="E38" s="226" t="str">
        <f>IF(Master2!G33="","",Master2!G33)</f>
        <v/>
      </c>
      <c r="F38" s="227" t="str">
        <f>IF(Master2!C33="","",Master2!C33)</f>
        <v/>
      </c>
      <c r="G38" s="226" t="str">
        <f>IF(Master2!I33="","",Master2!I33)</f>
        <v/>
      </c>
      <c r="H38" s="226" t="str">
        <f>IF(Master2!J33="","",Master2!J33)</f>
        <v/>
      </c>
      <c r="I38" s="277">
        <f>IFERROR(IF(O38="Fixed",0,IF(SUM(Master2!N33:O33)&lt;1,0,Master2!K33)),0)</f>
        <v>0</v>
      </c>
      <c r="J38" s="277">
        <f>I38*SUM(Master2!N33:O33)</f>
        <v>0</v>
      </c>
      <c r="K38" s="228" t="str">
        <f t="shared" si="2"/>
        <v>-</v>
      </c>
      <c r="L38" s="277">
        <f>ROUND(I38*3%,-2)*Master2!O33</f>
        <v>0</v>
      </c>
      <c r="M38" s="277">
        <f t="shared" si="0"/>
        <v>0</v>
      </c>
      <c r="N38" s="277">
        <f>ROUND(Master2!K33/1.03, -2)*Master2!L33+Master2!K33*Master2!M33</f>
        <v>0</v>
      </c>
      <c r="O38" s="711">
        <f>Master2!U33</f>
        <v>0</v>
      </c>
      <c r="P38" s="711">
        <f>Master2!AF33</f>
        <v>0</v>
      </c>
      <c r="Q38" s="711">
        <f t="shared" si="1"/>
        <v>0</v>
      </c>
    </row>
    <row r="39" spans="1:17" ht="21" customHeight="1" x14ac:dyDescent="0.2">
      <c r="A39" s="359"/>
      <c r="B39" s="226" t="str">
        <f>IF(Master2!A34="","",Master2!A34)</f>
        <v xml:space="preserve"> </v>
      </c>
      <c r="C39" s="294" t="str">
        <f>IF(Master2!B34="","",Master2!B34)</f>
        <v/>
      </c>
      <c r="D39" s="226" t="str">
        <f>IF(Master2!E34="","",Master2!E34)</f>
        <v/>
      </c>
      <c r="E39" s="226" t="str">
        <f>IF(Master2!G34="","",Master2!G34)</f>
        <v/>
      </c>
      <c r="F39" s="227" t="str">
        <f>IF(Master2!C34="","",Master2!C34)</f>
        <v/>
      </c>
      <c r="G39" s="226" t="str">
        <f>IF(Master2!I34="","",Master2!I34)</f>
        <v/>
      </c>
      <c r="H39" s="226" t="str">
        <f>IF(Master2!J34="","",Master2!J34)</f>
        <v/>
      </c>
      <c r="I39" s="277">
        <f>IFERROR(IF(O39="Fixed",0,IF(SUM(Master2!N34:O34)&lt;1,0,Master2!K34)),0)</f>
        <v>0</v>
      </c>
      <c r="J39" s="277">
        <f>I39*SUM(Master2!N34:O34)</f>
        <v>0</v>
      </c>
      <c r="K39" s="228" t="str">
        <f t="shared" si="2"/>
        <v>-</v>
      </c>
      <c r="L39" s="277">
        <f>ROUND(I39*3%,-2)*Master2!O34</f>
        <v>0</v>
      </c>
      <c r="M39" s="277">
        <f t="shared" si="0"/>
        <v>0</v>
      </c>
      <c r="N39" s="277">
        <f>ROUND(Master2!K34/1.03, -2)*Master2!L34+Master2!K34*Master2!M34</f>
        <v>0</v>
      </c>
      <c r="O39" s="711">
        <f>Master2!U34</f>
        <v>0</v>
      </c>
      <c r="P39" s="711">
        <f>Master2!AF34</f>
        <v>0</v>
      </c>
      <c r="Q39" s="711">
        <f t="shared" si="1"/>
        <v>0</v>
      </c>
    </row>
    <row r="40" spans="1:17" ht="21" customHeight="1" x14ac:dyDescent="0.2">
      <c r="A40" s="359"/>
      <c r="B40" s="226" t="str">
        <f>IF(Master2!A35="","",Master2!A35)</f>
        <v xml:space="preserve"> </v>
      </c>
      <c r="C40" s="294" t="str">
        <f>IF(Master2!B35="","",Master2!B35)</f>
        <v/>
      </c>
      <c r="D40" s="226" t="str">
        <f>IF(Master2!E35="","",Master2!E35)</f>
        <v/>
      </c>
      <c r="E40" s="226" t="str">
        <f>IF(Master2!G35="","",Master2!G35)</f>
        <v/>
      </c>
      <c r="F40" s="227" t="str">
        <f>IF(Master2!C35="","",Master2!C35)</f>
        <v/>
      </c>
      <c r="G40" s="226" t="str">
        <f>IF(Master2!I35="","",Master2!I35)</f>
        <v/>
      </c>
      <c r="H40" s="226" t="str">
        <f>IF(Master2!J35="","",Master2!J35)</f>
        <v/>
      </c>
      <c r="I40" s="277">
        <f>IFERROR(IF(O40="Fixed",0,IF(SUM(Master2!N35:O35)&lt;1,0,Master2!K35)),0)</f>
        <v>0</v>
      </c>
      <c r="J40" s="277">
        <f>I40*SUM(Master2!N35:O35)</f>
        <v>0</v>
      </c>
      <c r="K40" s="228" t="str">
        <f t="shared" si="2"/>
        <v>-</v>
      </c>
      <c r="L40" s="277">
        <f>ROUND(I40*3%,-2)*Master2!O35</f>
        <v>0</v>
      </c>
      <c r="M40" s="277">
        <f t="shared" si="0"/>
        <v>0</v>
      </c>
      <c r="N40" s="277">
        <f>ROUND(Master2!K35/1.03, -2)*Master2!L35+Master2!K35*Master2!M35</f>
        <v>0</v>
      </c>
      <c r="O40" s="711">
        <f>Master2!U35</f>
        <v>0</v>
      </c>
      <c r="P40" s="711">
        <f>Master2!AF35</f>
        <v>0</v>
      </c>
      <c r="Q40" s="711">
        <f t="shared" si="1"/>
        <v>0</v>
      </c>
    </row>
    <row r="41" spans="1:17" ht="21" customHeight="1" x14ac:dyDescent="0.2">
      <c r="A41" s="359"/>
      <c r="B41" s="226" t="str">
        <f>IF(Master2!A36="","",Master2!A36)</f>
        <v xml:space="preserve"> </v>
      </c>
      <c r="C41" s="294" t="str">
        <f>IF(Master2!B36="","",Master2!B36)</f>
        <v/>
      </c>
      <c r="D41" s="226" t="str">
        <f>IF(Master2!E36="","",Master2!E36)</f>
        <v/>
      </c>
      <c r="E41" s="226" t="str">
        <f>IF(Master2!G36="","",Master2!G36)</f>
        <v/>
      </c>
      <c r="F41" s="227" t="str">
        <f>IF(Master2!C36="","",Master2!C36)</f>
        <v/>
      </c>
      <c r="G41" s="226" t="str">
        <f>IF(Master2!I36="","",Master2!I36)</f>
        <v/>
      </c>
      <c r="H41" s="226" t="str">
        <f>IF(Master2!J36="","",Master2!J36)</f>
        <v/>
      </c>
      <c r="I41" s="277">
        <f>IFERROR(IF(O41="Fixed",0,IF(SUM(Master2!N36:O36)&lt;1,0,Master2!K36)),0)</f>
        <v>0</v>
      </c>
      <c r="J41" s="277">
        <f>I41*SUM(Master2!N36:O36)</f>
        <v>0</v>
      </c>
      <c r="K41" s="228" t="str">
        <f t="shared" si="2"/>
        <v>-</v>
      </c>
      <c r="L41" s="277">
        <f>ROUND(I41*3%,-2)*Master2!O36</f>
        <v>0</v>
      </c>
      <c r="M41" s="277">
        <f t="shared" si="0"/>
        <v>0</v>
      </c>
      <c r="N41" s="277">
        <f>ROUND(Master2!K36/1.03, -2)*Master2!L36+Master2!K36*Master2!M36</f>
        <v>0</v>
      </c>
      <c r="O41" s="711">
        <f>Master2!U36</f>
        <v>0</v>
      </c>
      <c r="P41" s="711">
        <f>Master2!AF36</f>
        <v>0</v>
      </c>
      <c r="Q41" s="711">
        <f t="shared" si="1"/>
        <v>0</v>
      </c>
    </row>
    <row r="42" spans="1:17" ht="21" customHeight="1" x14ac:dyDescent="0.2">
      <c r="A42" s="359"/>
      <c r="B42" s="226" t="str">
        <f>IF(Master2!A37="","",Master2!A37)</f>
        <v xml:space="preserve"> </v>
      </c>
      <c r="C42" s="294" t="str">
        <f>IF(Master2!B37="","",Master2!B37)</f>
        <v/>
      </c>
      <c r="D42" s="226" t="str">
        <f>IF(Master2!E37="","",Master2!E37)</f>
        <v/>
      </c>
      <c r="E42" s="226" t="str">
        <f>IF(Master2!G37="","",Master2!G37)</f>
        <v/>
      </c>
      <c r="F42" s="227" t="str">
        <f>IF(Master2!C37="","",Master2!C37)</f>
        <v/>
      </c>
      <c r="G42" s="226" t="str">
        <f>IF(Master2!I37="","",Master2!I37)</f>
        <v/>
      </c>
      <c r="H42" s="226" t="str">
        <f>IF(Master2!J37="","",Master2!J37)</f>
        <v/>
      </c>
      <c r="I42" s="277">
        <f>IFERROR(IF(O42="Fixed",0,IF(SUM(Master2!N37:O37)&lt;1,0,Master2!K37)),0)</f>
        <v>0</v>
      </c>
      <c r="J42" s="277">
        <f>I42*SUM(Master2!N37:O37)</f>
        <v>0</v>
      </c>
      <c r="K42" s="228" t="str">
        <f t="shared" si="2"/>
        <v>-</v>
      </c>
      <c r="L42" s="277">
        <f>ROUND(I42*3%,-2)*Master2!O37</f>
        <v>0</v>
      </c>
      <c r="M42" s="277">
        <f t="shared" si="0"/>
        <v>0</v>
      </c>
      <c r="N42" s="277">
        <f>ROUND(Master2!K37/1.03, -2)*Master2!L37+Master2!K37*Master2!M37</f>
        <v>0</v>
      </c>
      <c r="O42" s="711">
        <f>Master2!U37</f>
        <v>0</v>
      </c>
      <c r="P42" s="711">
        <f>Master2!AF37</f>
        <v>0</v>
      </c>
      <c r="Q42" s="711">
        <f t="shared" si="1"/>
        <v>0</v>
      </c>
    </row>
    <row r="43" spans="1:17" ht="21" customHeight="1" x14ac:dyDescent="0.2">
      <c r="A43" s="359"/>
      <c r="B43" s="226" t="str">
        <f>IF(Master2!A38="","",Master2!A38)</f>
        <v xml:space="preserve"> </v>
      </c>
      <c r="C43" s="294" t="str">
        <f>IF(Master2!B38="","",Master2!B38)</f>
        <v/>
      </c>
      <c r="D43" s="226" t="str">
        <f>IF(Master2!E38="","",Master2!E38)</f>
        <v/>
      </c>
      <c r="E43" s="226" t="str">
        <f>IF(Master2!G38="","",Master2!G38)</f>
        <v/>
      </c>
      <c r="F43" s="227" t="str">
        <f>IF(Master2!C38="","",Master2!C38)</f>
        <v/>
      </c>
      <c r="G43" s="226" t="str">
        <f>IF(Master2!I38="","",Master2!I38)</f>
        <v/>
      </c>
      <c r="H43" s="226" t="str">
        <f>IF(Master2!J38="","",Master2!J38)</f>
        <v/>
      </c>
      <c r="I43" s="277">
        <f>IFERROR(IF(O43="Fixed",0,IF(SUM(Master2!N38:O38)&lt;1,0,Master2!K38)),0)</f>
        <v>0</v>
      </c>
      <c r="J43" s="277">
        <f>I43*SUM(Master2!N38:O38)</f>
        <v>0</v>
      </c>
      <c r="K43" s="228" t="str">
        <f t="shared" si="2"/>
        <v>-</v>
      </c>
      <c r="L43" s="277">
        <f>ROUND(I43*3%,-2)*Master2!O38</f>
        <v>0</v>
      </c>
      <c r="M43" s="277">
        <f t="shared" si="0"/>
        <v>0</v>
      </c>
      <c r="N43" s="277">
        <f>ROUND(Master2!K38/1.03, -2)*Master2!L38+Master2!K38*Master2!M38</f>
        <v>0</v>
      </c>
      <c r="O43" s="711">
        <f>Master2!U38</f>
        <v>0</v>
      </c>
      <c r="P43" s="711">
        <f>Master2!AF38</f>
        <v>0</v>
      </c>
      <c r="Q43" s="711">
        <f t="shared" si="1"/>
        <v>0</v>
      </c>
    </row>
    <row r="44" spans="1:17" ht="21" customHeight="1" x14ac:dyDescent="0.2">
      <c r="A44" s="359"/>
      <c r="B44" s="226" t="str">
        <f>IF(Master2!A39="","",Master2!A39)</f>
        <v xml:space="preserve"> </v>
      </c>
      <c r="C44" s="294" t="str">
        <f>IF(Master2!B39="","",Master2!B39)</f>
        <v/>
      </c>
      <c r="D44" s="226" t="str">
        <f>IF(Master2!E39="","",Master2!E39)</f>
        <v/>
      </c>
      <c r="E44" s="226" t="str">
        <f>IF(Master2!G39="","",Master2!G39)</f>
        <v/>
      </c>
      <c r="F44" s="227" t="str">
        <f>IF(Master2!C39="","",Master2!C39)</f>
        <v/>
      </c>
      <c r="G44" s="226" t="str">
        <f>IF(Master2!I39="","",Master2!I39)</f>
        <v/>
      </c>
      <c r="H44" s="226" t="str">
        <f>IF(Master2!J39="","",Master2!J39)</f>
        <v/>
      </c>
      <c r="I44" s="277">
        <f>IFERROR(IF(O44="Fixed",0,IF(SUM(Master2!N39:O39)&lt;1,0,Master2!K39)),0)</f>
        <v>0</v>
      </c>
      <c r="J44" s="277">
        <f>I44*SUM(Master2!N39:O39)</f>
        <v>0</v>
      </c>
      <c r="K44" s="228" t="str">
        <f t="shared" si="2"/>
        <v>-</v>
      </c>
      <c r="L44" s="277">
        <f>ROUND(I44*3%,-2)*Master2!O39</f>
        <v>0</v>
      </c>
      <c r="M44" s="277">
        <f t="shared" si="0"/>
        <v>0</v>
      </c>
      <c r="N44" s="277">
        <f>ROUND(Master2!K39/1.03, -2)*Master2!L39+Master2!K39*Master2!M39</f>
        <v>0</v>
      </c>
      <c r="O44" s="711">
        <f>Master2!U39</f>
        <v>0</v>
      </c>
      <c r="P44" s="711">
        <f>Master2!AF39</f>
        <v>0</v>
      </c>
      <c r="Q44" s="711">
        <f t="shared" si="1"/>
        <v>0</v>
      </c>
    </row>
    <row r="45" spans="1:17" ht="21" customHeight="1" x14ac:dyDescent="0.2">
      <c r="A45" s="359"/>
      <c r="B45" s="226" t="str">
        <f>IF(Master2!A40="","",Master2!A40)</f>
        <v xml:space="preserve"> </v>
      </c>
      <c r="C45" s="294" t="str">
        <f>IF(Master2!B40="","",Master2!B40)</f>
        <v/>
      </c>
      <c r="D45" s="226" t="str">
        <f>IF(Master2!E40="","",Master2!E40)</f>
        <v/>
      </c>
      <c r="E45" s="226" t="str">
        <f>IF(Master2!G40="","",Master2!G40)</f>
        <v/>
      </c>
      <c r="F45" s="227" t="str">
        <f>IF(Master2!C40="","",Master2!C40)</f>
        <v/>
      </c>
      <c r="G45" s="226" t="str">
        <f>IF(Master2!I40="","",Master2!I40)</f>
        <v/>
      </c>
      <c r="H45" s="226" t="str">
        <f>IF(Master2!J40="","",Master2!J40)</f>
        <v/>
      </c>
      <c r="I45" s="277">
        <f>IFERROR(IF(O45="Fixed",0,IF(SUM(Master2!N40:O40)&lt;1,0,Master2!K40)),0)</f>
        <v>0</v>
      </c>
      <c r="J45" s="277">
        <f>I45*SUM(Master2!N40:O40)</f>
        <v>0</v>
      </c>
      <c r="K45" s="228" t="str">
        <f t="shared" si="2"/>
        <v>-</v>
      </c>
      <c r="L45" s="277">
        <f>ROUND(I45*3%,-2)*Master2!O40</f>
        <v>0</v>
      </c>
      <c r="M45" s="277">
        <f t="shared" si="0"/>
        <v>0</v>
      </c>
      <c r="N45" s="277">
        <f>ROUND(Master2!K40/1.03, -2)*Master2!L40+Master2!K40*Master2!M40</f>
        <v>0</v>
      </c>
      <c r="O45" s="711">
        <f>Master2!U40</f>
        <v>0</v>
      </c>
      <c r="P45" s="711">
        <f>Master2!AF40</f>
        <v>0</v>
      </c>
      <c r="Q45" s="711">
        <f t="shared" si="1"/>
        <v>0</v>
      </c>
    </row>
    <row r="46" spans="1:17" ht="21" customHeight="1" x14ac:dyDescent="0.2">
      <c r="A46" s="359"/>
      <c r="B46" s="226" t="str">
        <f>IF(Master2!A41="","",Master2!A41)</f>
        <v xml:space="preserve"> </v>
      </c>
      <c r="C46" s="294" t="str">
        <f>IF(Master2!B41="","",Master2!B41)</f>
        <v/>
      </c>
      <c r="D46" s="226" t="str">
        <f>IF(Master2!E41="","",Master2!E41)</f>
        <v/>
      </c>
      <c r="E46" s="226" t="str">
        <f>IF(Master2!G41="","",Master2!G41)</f>
        <v/>
      </c>
      <c r="F46" s="227" t="str">
        <f>IF(Master2!C41="","",Master2!C41)</f>
        <v/>
      </c>
      <c r="G46" s="226" t="str">
        <f>IF(Master2!I41="","",Master2!I41)</f>
        <v/>
      </c>
      <c r="H46" s="226" t="str">
        <f>IF(Master2!J41="","",Master2!J41)</f>
        <v/>
      </c>
      <c r="I46" s="277">
        <f>IFERROR(IF(O46="Fixed",0,IF(SUM(Master2!N41:O41)&lt;1,0,Master2!K41)),0)</f>
        <v>0</v>
      </c>
      <c r="J46" s="277">
        <f>I46*SUM(Master2!N41:O41)</f>
        <v>0</v>
      </c>
      <c r="K46" s="228" t="str">
        <f t="shared" si="2"/>
        <v>-</v>
      </c>
      <c r="L46" s="277">
        <f>ROUND(I46*3%,-2)*Master2!O41</f>
        <v>0</v>
      </c>
      <c r="M46" s="277">
        <f t="shared" si="0"/>
        <v>0</v>
      </c>
      <c r="N46" s="277">
        <f>ROUND(Master2!K41/1.03, -2)*Master2!L41+Master2!K41*Master2!M41</f>
        <v>0</v>
      </c>
      <c r="O46" s="711">
        <f>Master2!U41</f>
        <v>0</v>
      </c>
      <c r="P46" s="711">
        <f>Master2!AF41</f>
        <v>0</v>
      </c>
      <c r="Q46" s="711">
        <f t="shared" si="1"/>
        <v>0</v>
      </c>
    </row>
    <row r="47" spans="1:17" ht="21" customHeight="1" x14ac:dyDescent="0.2">
      <c r="A47" s="359"/>
      <c r="B47" s="226" t="str">
        <f>IF(Master2!A42="","",Master2!A42)</f>
        <v xml:space="preserve"> </v>
      </c>
      <c r="C47" s="294" t="str">
        <f>IF(Master2!B42="","",Master2!B42)</f>
        <v/>
      </c>
      <c r="D47" s="226" t="str">
        <f>IF(Master2!E42="","",Master2!E42)</f>
        <v/>
      </c>
      <c r="E47" s="226" t="str">
        <f>IF(Master2!G42="","",Master2!G42)</f>
        <v/>
      </c>
      <c r="F47" s="227" t="str">
        <f>IF(Master2!C42="","",Master2!C42)</f>
        <v/>
      </c>
      <c r="G47" s="226" t="str">
        <f>IF(Master2!I42="","",Master2!I42)</f>
        <v/>
      </c>
      <c r="H47" s="226" t="str">
        <f>IF(Master2!J42="","",Master2!J42)</f>
        <v/>
      </c>
      <c r="I47" s="277">
        <f>IFERROR(IF(O47="Fixed",0,IF(SUM(Master2!N42:O42)&lt;1,0,Master2!K42)),0)</f>
        <v>0</v>
      </c>
      <c r="J47" s="277">
        <f>I47*SUM(Master2!N42:O42)</f>
        <v>0</v>
      </c>
      <c r="K47" s="228" t="str">
        <f t="shared" si="2"/>
        <v>-</v>
      </c>
      <c r="L47" s="277">
        <f>ROUND(I47*3%,-2)*Master2!O42</f>
        <v>0</v>
      </c>
      <c r="M47" s="277">
        <f t="shared" si="0"/>
        <v>0</v>
      </c>
      <c r="N47" s="277">
        <f>ROUND(Master2!K42/1.03, -2)*Master2!L42+Master2!K42*Master2!M42</f>
        <v>0</v>
      </c>
      <c r="O47" s="711">
        <f>Master2!U42</f>
        <v>0</v>
      </c>
      <c r="P47" s="711">
        <f>Master2!AF42</f>
        <v>0</v>
      </c>
      <c r="Q47" s="711">
        <f t="shared" si="1"/>
        <v>0</v>
      </c>
    </row>
    <row r="48" spans="1:17" ht="21" customHeight="1" x14ac:dyDescent="0.2">
      <c r="A48" s="359"/>
      <c r="B48" s="226" t="str">
        <f>IF(Master2!A43="","",Master2!A43)</f>
        <v xml:space="preserve"> </v>
      </c>
      <c r="C48" s="294" t="str">
        <f>IF(Master2!B43="","",Master2!B43)</f>
        <v/>
      </c>
      <c r="D48" s="226" t="str">
        <f>IF(Master2!E43="","",Master2!E43)</f>
        <v/>
      </c>
      <c r="E48" s="226" t="str">
        <f>IF(Master2!G43="","",Master2!G43)</f>
        <v/>
      </c>
      <c r="F48" s="227" t="str">
        <f>IF(Master2!C43="","",Master2!C43)</f>
        <v/>
      </c>
      <c r="G48" s="226" t="str">
        <f>IF(Master2!I43="","",Master2!I43)</f>
        <v/>
      </c>
      <c r="H48" s="226" t="str">
        <f>IF(Master2!J43="","",Master2!J43)</f>
        <v/>
      </c>
      <c r="I48" s="277">
        <f>IFERROR(IF(O48="Fixed",0,IF(SUM(Master2!N43:O43)&lt;1,0,Master2!K43)),0)</f>
        <v>0</v>
      </c>
      <c r="J48" s="277">
        <f>I48*SUM(Master2!N43:O43)</f>
        <v>0</v>
      </c>
      <c r="K48" s="228" t="str">
        <f t="shared" si="2"/>
        <v>-</v>
      </c>
      <c r="L48" s="277">
        <f>ROUND(I48*3%,-2)*Master2!O43</f>
        <v>0</v>
      </c>
      <c r="M48" s="277">
        <f t="shared" si="0"/>
        <v>0</v>
      </c>
      <c r="N48" s="277">
        <f>ROUND(Master2!K43/1.03, -2)*Master2!L43+Master2!K43*Master2!M43</f>
        <v>0</v>
      </c>
      <c r="O48" s="711">
        <f>Master2!U43</f>
        <v>0</v>
      </c>
      <c r="P48" s="711">
        <f>Master2!AF43</f>
        <v>0</v>
      </c>
      <c r="Q48" s="711">
        <f t="shared" si="1"/>
        <v>0</v>
      </c>
    </row>
    <row r="49" spans="1:17" ht="21" customHeight="1" x14ac:dyDescent="0.2">
      <c r="A49" s="359"/>
      <c r="B49" s="226" t="str">
        <f>IF(Master2!A44="","",Master2!A44)</f>
        <v xml:space="preserve"> </v>
      </c>
      <c r="C49" s="294" t="str">
        <f>IF(Master2!B44="","",Master2!B44)</f>
        <v/>
      </c>
      <c r="D49" s="226" t="str">
        <f>IF(Master2!E44="","",Master2!E44)</f>
        <v/>
      </c>
      <c r="E49" s="226" t="str">
        <f>IF(Master2!G44="","",Master2!G44)</f>
        <v/>
      </c>
      <c r="F49" s="227" t="str">
        <f>IF(Master2!C44="","",Master2!C44)</f>
        <v/>
      </c>
      <c r="G49" s="226" t="str">
        <f>IF(Master2!I44="","",Master2!I44)</f>
        <v/>
      </c>
      <c r="H49" s="226" t="str">
        <f>IF(Master2!J44="","",Master2!J44)</f>
        <v/>
      </c>
      <c r="I49" s="277">
        <f>IFERROR(IF(O49="Fixed",0,IF(SUM(Master2!N44:O44)&lt;1,0,Master2!K44)),0)</f>
        <v>0</v>
      </c>
      <c r="J49" s="277">
        <f>I49*SUM(Master2!N44:O44)</f>
        <v>0</v>
      </c>
      <c r="K49" s="228" t="str">
        <f t="shared" si="2"/>
        <v>-</v>
      </c>
      <c r="L49" s="277">
        <f>ROUND(I49*3%,-2)*Master2!O44</f>
        <v>0</v>
      </c>
      <c r="M49" s="277">
        <f t="shared" si="0"/>
        <v>0</v>
      </c>
      <c r="N49" s="277">
        <f>ROUND(Master2!K44/1.03, -2)*Master2!L44+Master2!K44*Master2!M44</f>
        <v>0</v>
      </c>
      <c r="O49" s="711">
        <f>Master2!U44</f>
        <v>0</v>
      </c>
      <c r="P49" s="711">
        <f>Master2!AF44</f>
        <v>0</v>
      </c>
      <c r="Q49" s="711">
        <f t="shared" si="1"/>
        <v>0</v>
      </c>
    </row>
    <row r="50" spans="1:17" ht="21" customHeight="1" x14ac:dyDescent="0.2">
      <c r="A50" s="359"/>
      <c r="B50" s="226" t="str">
        <f>IF(Master2!A45="","",Master2!A45)</f>
        <v xml:space="preserve"> </v>
      </c>
      <c r="C50" s="294" t="str">
        <f>IF(Master2!B45="","",Master2!B45)</f>
        <v/>
      </c>
      <c r="D50" s="226" t="str">
        <f>IF(Master2!E45="","",Master2!E45)</f>
        <v/>
      </c>
      <c r="E50" s="226" t="str">
        <f>IF(Master2!G45="","",Master2!G45)</f>
        <v/>
      </c>
      <c r="F50" s="227" t="str">
        <f>IF(Master2!C45="","",Master2!C45)</f>
        <v/>
      </c>
      <c r="G50" s="226" t="str">
        <f>IF(Master2!I45="","",Master2!I45)</f>
        <v/>
      </c>
      <c r="H50" s="226" t="str">
        <f>IF(Master2!J45="","",Master2!J45)</f>
        <v/>
      </c>
      <c r="I50" s="277">
        <f>IFERROR(IF(O50="Fixed",0,IF(SUM(Master2!N45:O45)&lt;1,0,Master2!K45)),0)</f>
        <v>0</v>
      </c>
      <c r="J50" s="277">
        <f>I50*SUM(Master2!N45:O45)</f>
        <v>0</v>
      </c>
      <c r="K50" s="228" t="str">
        <f t="shared" si="2"/>
        <v>-</v>
      </c>
      <c r="L50" s="277">
        <f>ROUND(I50*3%,-2)*Master2!O45</f>
        <v>0</v>
      </c>
      <c r="M50" s="277">
        <f t="shared" si="0"/>
        <v>0</v>
      </c>
      <c r="N50" s="277">
        <f>ROUND(Master2!K45/1.03, -2)*Master2!L45+Master2!K45*Master2!M45</f>
        <v>0</v>
      </c>
      <c r="O50" s="711">
        <f>Master2!U45</f>
        <v>0</v>
      </c>
      <c r="P50" s="711">
        <f>Master2!AF45</f>
        <v>0</v>
      </c>
      <c r="Q50" s="711">
        <f t="shared" si="1"/>
        <v>0</v>
      </c>
    </row>
    <row r="51" spans="1:17" ht="21" customHeight="1" x14ac:dyDescent="0.2">
      <c r="A51" s="359"/>
      <c r="B51" s="226" t="str">
        <f>IF(Master2!A46="","",Master2!A46)</f>
        <v xml:space="preserve"> </v>
      </c>
      <c r="C51" s="294" t="str">
        <f>IF(Master2!B46="","",Master2!B46)</f>
        <v/>
      </c>
      <c r="D51" s="226" t="str">
        <f>IF(Master2!E46="","",Master2!E46)</f>
        <v/>
      </c>
      <c r="E51" s="226" t="str">
        <f>IF(Master2!G46="","",Master2!G46)</f>
        <v/>
      </c>
      <c r="F51" s="227" t="str">
        <f>IF(Master2!C46="","",Master2!C46)</f>
        <v/>
      </c>
      <c r="G51" s="226" t="str">
        <f>IF(Master2!I46="","",Master2!I46)</f>
        <v/>
      </c>
      <c r="H51" s="226" t="str">
        <f>IF(Master2!J46="","",Master2!J46)</f>
        <v/>
      </c>
      <c r="I51" s="277">
        <f>IFERROR(IF(O51="Fixed",0,IF(SUM(Master2!N46:O46)&lt;1,0,Master2!K46)),0)</f>
        <v>0</v>
      </c>
      <c r="J51" s="277">
        <f>I51*SUM(Master2!N46:O46)</f>
        <v>0</v>
      </c>
      <c r="K51" s="228" t="str">
        <f t="shared" si="2"/>
        <v>-</v>
      </c>
      <c r="L51" s="277">
        <f>ROUND(I51*3%,-2)*Master2!O46</f>
        <v>0</v>
      </c>
      <c r="M51" s="277">
        <f t="shared" si="0"/>
        <v>0</v>
      </c>
      <c r="N51" s="277">
        <f>ROUND(Master2!K46/1.03, -2)*Master2!L46+Master2!K46*Master2!M46</f>
        <v>0</v>
      </c>
      <c r="O51" s="711">
        <f>Master2!U46</f>
        <v>0</v>
      </c>
      <c r="P51" s="711">
        <f>Master2!AF46</f>
        <v>0</v>
      </c>
      <c r="Q51" s="711">
        <f t="shared" si="1"/>
        <v>0</v>
      </c>
    </row>
    <row r="52" spans="1:17" ht="21" customHeight="1" x14ac:dyDescent="0.2">
      <c r="A52" s="359"/>
      <c r="B52" s="226" t="str">
        <f>IF(Master2!A47="","",Master2!A47)</f>
        <v xml:space="preserve"> </v>
      </c>
      <c r="C52" s="294" t="str">
        <f>IF(Master2!B47="","",Master2!B47)</f>
        <v/>
      </c>
      <c r="D52" s="226" t="str">
        <f>IF(Master2!E47="","",Master2!E47)</f>
        <v/>
      </c>
      <c r="E52" s="226" t="str">
        <f>IF(Master2!G47="","",Master2!G47)</f>
        <v/>
      </c>
      <c r="F52" s="227" t="str">
        <f>IF(Master2!C47="","",Master2!C47)</f>
        <v/>
      </c>
      <c r="G52" s="226" t="str">
        <f>IF(Master2!I47="","",Master2!I47)</f>
        <v/>
      </c>
      <c r="H52" s="226" t="str">
        <f>IF(Master2!J47="","",Master2!J47)</f>
        <v/>
      </c>
      <c r="I52" s="277">
        <f>IFERROR(IF(O52="Fixed",0,IF(SUM(Master2!N47:O47)&lt;1,0,Master2!K47)),0)</f>
        <v>0</v>
      </c>
      <c r="J52" s="277">
        <f>I52*SUM(Master2!N47:O47)</f>
        <v>0</v>
      </c>
      <c r="K52" s="228" t="str">
        <f t="shared" si="2"/>
        <v>-</v>
      </c>
      <c r="L52" s="277">
        <f>ROUND(I52*3%,-2)*Master2!O47</f>
        <v>0</v>
      </c>
      <c r="M52" s="277">
        <f t="shared" si="0"/>
        <v>0</v>
      </c>
      <c r="N52" s="277">
        <f>ROUND(Master2!K47/1.03, -2)*Master2!L47+Master2!K47*Master2!M47</f>
        <v>0</v>
      </c>
      <c r="O52" s="711">
        <f>Master2!U47</f>
        <v>0</v>
      </c>
      <c r="P52" s="711">
        <f>Master2!AF47</f>
        <v>0</v>
      </c>
      <c r="Q52" s="711">
        <f t="shared" si="1"/>
        <v>0</v>
      </c>
    </row>
    <row r="53" spans="1:17" ht="21" customHeight="1" x14ac:dyDescent="0.2">
      <c r="A53" s="359"/>
      <c r="B53" s="226" t="str">
        <f>IF(Master2!A48="","",Master2!A48)</f>
        <v xml:space="preserve"> </v>
      </c>
      <c r="C53" s="294" t="str">
        <f>IF(Master2!B48="","",Master2!B48)</f>
        <v/>
      </c>
      <c r="D53" s="226" t="str">
        <f>IF(Master2!E48="","",Master2!E48)</f>
        <v/>
      </c>
      <c r="E53" s="226" t="str">
        <f>IF(Master2!G48="","",Master2!G48)</f>
        <v/>
      </c>
      <c r="F53" s="227" t="str">
        <f>IF(Master2!C48="","",Master2!C48)</f>
        <v/>
      </c>
      <c r="G53" s="226" t="str">
        <f>IF(Master2!I48="","",Master2!I48)</f>
        <v/>
      </c>
      <c r="H53" s="226" t="str">
        <f>IF(Master2!J48="","",Master2!J48)</f>
        <v/>
      </c>
      <c r="I53" s="277">
        <f>IFERROR(IF(O53="Fixed",0,IF(SUM(Master2!N48:O48)&lt;1,0,Master2!K48)),0)</f>
        <v>0</v>
      </c>
      <c r="J53" s="277">
        <f>I53*SUM(Master2!N48:O48)</f>
        <v>0</v>
      </c>
      <c r="K53" s="228" t="str">
        <f t="shared" si="2"/>
        <v>-</v>
      </c>
      <c r="L53" s="277">
        <f>ROUND(I53*3%,-2)*Master2!O48</f>
        <v>0</v>
      </c>
      <c r="M53" s="277">
        <f t="shared" si="0"/>
        <v>0</v>
      </c>
      <c r="N53" s="277">
        <f>ROUND(Master2!K48/1.03, -2)*Master2!L48+Master2!K48*Master2!M48</f>
        <v>0</v>
      </c>
      <c r="O53" s="711">
        <f>Master2!U48</f>
        <v>0</v>
      </c>
      <c r="P53" s="711">
        <f>Master2!AF48</f>
        <v>0</v>
      </c>
      <c r="Q53" s="711">
        <f t="shared" si="1"/>
        <v>0</v>
      </c>
    </row>
    <row r="54" spans="1:17" ht="21" customHeight="1" x14ac:dyDescent="0.2">
      <c r="A54" s="359"/>
      <c r="B54" s="226" t="str">
        <f>IF(Master2!A49="","",Master2!A49)</f>
        <v xml:space="preserve"> </v>
      </c>
      <c r="C54" s="294" t="str">
        <f>IF(Master2!B49="","",Master2!B49)</f>
        <v/>
      </c>
      <c r="D54" s="226" t="str">
        <f>IF(Master2!E49="","",Master2!E49)</f>
        <v/>
      </c>
      <c r="E54" s="226" t="str">
        <f>IF(Master2!G49="","",Master2!G49)</f>
        <v/>
      </c>
      <c r="F54" s="227" t="str">
        <f>IF(Master2!C49="","",Master2!C49)</f>
        <v/>
      </c>
      <c r="G54" s="226" t="str">
        <f>IF(Master2!I49="","",Master2!I49)</f>
        <v/>
      </c>
      <c r="H54" s="226" t="str">
        <f>IF(Master2!J49="","",Master2!J49)</f>
        <v/>
      </c>
      <c r="I54" s="277">
        <f>IFERROR(IF(O54="Fixed",0,IF(SUM(Master2!N49:O49)&lt;1,0,Master2!K49)),0)</f>
        <v>0</v>
      </c>
      <c r="J54" s="277">
        <f>I54*SUM(Master2!N49:O49)</f>
        <v>0</v>
      </c>
      <c r="K54" s="228" t="str">
        <f t="shared" si="2"/>
        <v>-</v>
      </c>
      <c r="L54" s="277">
        <f>ROUND(I54*3%,-2)*Master2!O49</f>
        <v>0</v>
      </c>
      <c r="M54" s="277">
        <f t="shared" si="0"/>
        <v>0</v>
      </c>
      <c r="N54" s="277">
        <f>ROUND(Master2!K49/1.03, -2)*Master2!L49+Master2!K49*Master2!M49</f>
        <v>0</v>
      </c>
      <c r="O54" s="711">
        <f>Master2!U49</f>
        <v>0</v>
      </c>
      <c r="P54" s="711">
        <f>Master2!AF49</f>
        <v>0</v>
      </c>
      <c r="Q54" s="711">
        <f t="shared" si="1"/>
        <v>0</v>
      </c>
    </row>
    <row r="55" spans="1:17" ht="21" customHeight="1" x14ac:dyDescent="0.2">
      <c r="A55" s="359"/>
      <c r="B55" s="226" t="str">
        <f>IF(Master2!A50="","",Master2!A50)</f>
        <v xml:space="preserve"> </v>
      </c>
      <c r="C55" s="294" t="str">
        <f>IF(Master2!B50="","",Master2!B50)</f>
        <v/>
      </c>
      <c r="D55" s="226" t="str">
        <f>IF(Master2!E50="","",Master2!E50)</f>
        <v/>
      </c>
      <c r="E55" s="226" t="str">
        <f>IF(Master2!G50="","",Master2!G50)</f>
        <v/>
      </c>
      <c r="F55" s="227" t="str">
        <f>IF(Master2!C50="","",Master2!C50)</f>
        <v/>
      </c>
      <c r="G55" s="226" t="str">
        <f>IF(Master2!I50="","",Master2!I50)</f>
        <v/>
      </c>
      <c r="H55" s="226" t="str">
        <f>IF(Master2!J50="","",Master2!J50)</f>
        <v/>
      </c>
      <c r="I55" s="277">
        <f>IFERROR(IF(O55="Fixed",0,IF(SUM(Master2!N50:O50)&lt;1,0,Master2!K50)),0)</f>
        <v>0</v>
      </c>
      <c r="J55" s="277">
        <f>I55*SUM(Master2!N50:O50)</f>
        <v>0</v>
      </c>
      <c r="K55" s="228" t="str">
        <f t="shared" si="2"/>
        <v>-</v>
      </c>
      <c r="L55" s="277">
        <f>ROUND(I55*3%,-2)*Master2!O50</f>
        <v>0</v>
      </c>
      <c r="M55" s="277">
        <f t="shared" si="0"/>
        <v>0</v>
      </c>
      <c r="N55" s="277">
        <f>ROUND(Master2!K50/1.03, -2)*Master2!L50+Master2!K50*Master2!M50</f>
        <v>0</v>
      </c>
      <c r="O55" s="711">
        <f>Master2!U50</f>
        <v>0</v>
      </c>
      <c r="P55" s="711">
        <f>Master2!AF50</f>
        <v>0</v>
      </c>
      <c r="Q55" s="711">
        <f t="shared" si="1"/>
        <v>0</v>
      </c>
    </row>
    <row r="56" spans="1:17" ht="21" customHeight="1" x14ac:dyDescent="0.2">
      <c r="A56" s="359"/>
      <c r="B56" s="226" t="str">
        <f>IF(Master2!A51="","",Master2!A51)</f>
        <v xml:space="preserve"> </v>
      </c>
      <c r="C56" s="294" t="str">
        <f>IF(Master2!B51="","",Master2!B51)</f>
        <v/>
      </c>
      <c r="D56" s="226" t="str">
        <f>IF(Master2!E51="","",Master2!E51)</f>
        <v/>
      </c>
      <c r="E56" s="226" t="str">
        <f>IF(Master2!G51="","",Master2!G51)</f>
        <v/>
      </c>
      <c r="F56" s="227" t="str">
        <f>IF(Master2!C51="","",Master2!C51)</f>
        <v/>
      </c>
      <c r="G56" s="226" t="str">
        <f>IF(Master2!I51="","",Master2!I51)</f>
        <v/>
      </c>
      <c r="H56" s="226" t="str">
        <f>IF(Master2!J51="","",Master2!J51)</f>
        <v/>
      </c>
      <c r="I56" s="277">
        <f>IFERROR(IF(O56="Fixed",0,IF(SUM(Master2!N51:O51)&lt;1,0,Master2!K51)),0)</f>
        <v>0</v>
      </c>
      <c r="J56" s="277">
        <f>I56*SUM(Master2!N51:O51)</f>
        <v>0</v>
      </c>
      <c r="K56" s="228" t="str">
        <f t="shared" si="2"/>
        <v>-</v>
      </c>
      <c r="L56" s="277">
        <f>ROUND(I56*3%,-2)*Master2!O51</f>
        <v>0</v>
      </c>
      <c r="M56" s="277">
        <f t="shared" si="0"/>
        <v>0</v>
      </c>
      <c r="N56" s="277">
        <f>ROUND(Master2!K51/1.03, -2)*Master2!L51+Master2!K51*Master2!M51</f>
        <v>0</v>
      </c>
      <c r="O56" s="711">
        <f>Master2!U51</f>
        <v>0</v>
      </c>
      <c r="P56" s="711">
        <f>Master2!AF51</f>
        <v>0</v>
      </c>
      <c r="Q56" s="711">
        <f t="shared" si="1"/>
        <v>0</v>
      </c>
    </row>
    <row r="57" spans="1:17" ht="21" customHeight="1" x14ac:dyDescent="0.2">
      <c r="A57" s="359"/>
      <c r="B57" s="226" t="str">
        <f>IF(Master2!A52="","",Master2!A52)</f>
        <v xml:space="preserve"> </v>
      </c>
      <c r="C57" s="294" t="str">
        <f>IF(Master2!B52="","",Master2!B52)</f>
        <v/>
      </c>
      <c r="D57" s="226" t="str">
        <f>IF(Master2!E52="","",Master2!E52)</f>
        <v/>
      </c>
      <c r="E57" s="226" t="str">
        <f>IF(Master2!G52="","",Master2!G52)</f>
        <v/>
      </c>
      <c r="F57" s="227" t="str">
        <f>IF(Master2!C52="","",Master2!C52)</f>
        <v/>
      </c>
      <c r="G57" s="226" t="str">
        <f>IF(Master2!I52="","",Master2!I52)</f>
        <v/>
      </c>
      <c r="H57" s="226" t="str">
        <f>IF(Master2!J52="","",Master2!J52)</f>
        <v/>
      </c>
      <c r="I57" s="277">
        <f>IFERROR(IF(O57="Fixed",0,IF(SUM(Master2!N52:O52)&lt;1,0,Master2!K52)),0)</f>
        <v>0</v>
      </c>
      <c r="J57" s="277">
        <f>I57*SUM(Master2!N52:O52)</f>
        <v>0</v>
      </c>
      <c r="K57" s="228" t="str">
        <f t="shared" si="2"/>
        <v>-</v>
      </c>
      <c r="L57" s="277">
        <f>ROUND(I57*3%,-2)*Master2!O52</f>
        <v>0</v>
      </c>
      <c r="M57" s="277">
        <f t="shared" si="0"/>
        <v>0</v>
      </c>
      <c r="N57" s="277">
        <f>ROUND(Master2!K52/1.03, -2)*Master2!L52+Master2!K52*Master2!M52</f>
        <v>0</v>
      </c>
      <c r="O57" s="711">
        <f>Master2!U52</f>
        <v>0</v>
      </c>
      <c r="P57" s="711">
        <f>Master2!AF52</f>
        <v>0</v>
      </c>
      <c r="Q57" s="711">
        <f t="shared" si="1"/>
        <v>0</v>
      </c>
    </row>
    <row r="58" spans="1:17" ht="21" customHeight="1" x14ac:dyDescent="0.2">
      <c r="A58" s="359"/>
      <c r="B58" s="226" t="str">
        <f>IF(Master2!A53="","",Master2!A53)</f>
        <v xml:space="preserve"> </v>
      </c>
      <c r="C58" s="294" t="str">
        <f>IF(Master2!B53="","",Master2!B53)</f>
        <v/>
      </c>
      <c r="D58" s="226" t="str">
        <f>IF(Master2!E53="","",Master2!E53)</f>
        <v/>
      </c>
      <c r="E58" s="226" t="str">
        <f>IF(Master2!G53="","",Master2!G53)</f>
        <v/>
      </c>
      <c r="F58" s="227" t="str">
        <f>IF(Master2!C53="","",Master2!C53)</f>
        <v/>
      </c>
      <c r="G58" s="226" t="str">
        <f>IF(Master2!I53="","",Master2!I53)</f>
        <v/>
      </c>
      <c r="H58" s="226" t="str">
        <f>IF(Master2!J53="","",Master2!J53)</f>
        <v/>
      </c>
      <c r="I58" s="277">
        <f>IFERROR(IF(O58="Fixed",0,IF(SUM(Master2!N53:O53)&lt;1,0,Master2!K53)),0)</f>
        <v>0</v>
      </c>
      <c r="J58" s="277">
        <f>I58*SUM(Master2!N53:O53)</f>
        <v>0</v>
      </c>
      <c r="K58" s="228" t="str">
        <f t="shared" si="2"/>
        <v>-</v>
      </c>
      <c r="L58" s="277">
        <f>ROUND(I58*3%,-2)*Master2!O53</f>
        <v>0</v>
      </c>
      <c r="M58" s="277">
        <f t="shared" si="0"/>
        <v>0</v>
      </c>
      <c r="N58" s="277">
        <f>ROUND(Master2!K53/1.03, -2)*Master2!L53+Master2!K53*Master2!M53</f>
        <v>0</v>
      </c>
      <c r="O58" s="711">
        <f>Master2!U53</f>
        <v>0</v>
      </c>
      <c r="P58" s="711">
        <f>Master2!AF53</f>
        <v>0</v>
      </c>
      <c r="Q58" s="711">
        <f t="shared" si="1"/>
        <v>0</v>
      </c>
    </row>
    <row r="59" spans="1:17" ht="21" customHeight="1" x14ac:dyDescent="0.2">
      <c r="A59" s="359"/>
      <c r="B59" s="226" t="str">
        <f>IF(Master2!A54="","",Master2!A54)</f>
        <v xml:space="preserve"> </v>
      </c>
      <c r="C59" s="294" t="str">
        <f>IF(Master2!B54="","",Master2!B54)</f>
        <v/>
      </c>
      <c r="D59" s="226" t="str">
        <f>IF(Master2!E54="","",Master2!E54)</f>
        <v/>
      </c>
      <c r="E59" s="226" t="str">
        <f>IF(Master2!G54="","",Master2!G54)</f>
        <v/>
      </c>
      <c r="F59" s="227" t="str">
        <f>IF(Master2!C54="","",Master2!C54)</f>
        <v/>
      </c>
      <c r="G59" s="226" t="str">
        <f>IF(Master2!I54="","",Master2!I54)</f>
        <v/>
      </c>
      <c r="H59" s="226" t="str">
        <f>IF(Master2!J54="","",Master2!J54)</f>
        <v/>
      </c>
      <c r="I59" s="277">
        <f>IFERROR(IF(O59="Fixed",0,IF(SUM(Master2!N54:O54)&lt;1,0,Master2!K54)),0)</f>
        <v>0</v>
      </c>
      <c r="J59" s="277">
        <f>I59*SUM(Master2!N54:O54)</f>
        <v>0</v>
      </c>
      <c r="K59" s="228" t="str">
        <f t="shared" si="2"/>
        <v>-</v>
      </c>
      <c r="L59" s="277">
        <f>ROUND(I59*3%,-2)*Master2!O54</f>
        <v>0</v>
      </c>
      <c r="M59" s="277">
        <f t="shared" si="0"/>
        <v>0</v>
      </c>
      <c r="N59" s="277">
        <f>ROUND(Master2!K54/1.03, -2)*Master2!L54+Master2!K54*Master2!M54</f>
        <v>0</v>
      </c>
      <c r="O59" s="711">
        <f>Master2!U54</f>
        <v>0</v>
      </c>
      <c r="P59" s="711">
        <f>Master2!AF54</f>
        <v>0</v>
      </c>
      <c r="Q59" s="711">
        <f t="shared" si="1"/>
        <v>0</v>
      </c>
    </row>
    <row r="60" spans="1:17" ht="21" customHeight="1" x14ac:dyDescent="0.2">
      <c r="A60" s="359"/>
      <c r="B60" s="226" t="str">
        <f>IF(Master2!A55="","",Master2!A55)</f>
        <v xml:space="preserve"> </v>
      </c>
      <c r="C60" s="294" t="str">
        <f>IF(Master2!B55="","",Master2!B55)</f>
        <v/>
      </c>
      <c r="D60" s="226" t="str">
        <f>IF(Master2!E55="","",Master2!E55)</f>
        <v/>
      </c>
      <c r="E60" s="226" t="str">
        <f>IF(Master2!G55="","",Master2!G55)</f>
        <v/>
      </c>
      <c r="F60" s="227" t="str">
        <f>IF(Master2!C55="","",Master2!C55)</f>
        <v/>
      </c>
      <c r="G60" s="226" t="str">
        <f>IF(Master2!I55="","",Master2!I55)</f>
        <v/>
      </c>
      <c r="H60" s="226" t="str">
        <f>IF(Master2!J55="","",Master2!J55)</f>
        <v/>
      </c>
      <c r="I60" s="277">
        <f>IFERROR(IF(O60="Fixed",0,IF(SUM(Master2!N55:O55)&lt;1,0,Master2!K55)),0)</f>
        <v>0</v>
      </c>
      <c r="J60" s="277">
        <f>I60*SUM(Master2!N55:O55)</f>
        <v>0</v>
      </c>
      <c r="K60" s="228" t="str">
        <f t="shared" si="2"/>
        <v>-</v>
      </c>
      <c r="L60" s="277">
        <f>ROUND(I60*3%,-2)*Master2!O55</f>
        <v>0</v>
      </c>
      <c r="M60" s="277">
        <f t="shared" si="0"/>
        <v>0</v>
      </c>
      <c r="N60" s="277">
        <f>ROUND(Master2!K55/1.03, -2)*Master2!L55+Master2!K55*Master2!M55</f>
        <v>0</v>
      </c>
      <c r="O60" s="711">
        <f>Master2!U55</f>
        <v>0</v>
      </c>
      <c r="P60" s="711">
        <f>Master2!AF55</f>
        <v>0</v>
      </c>
      <c r="Q60" s="711">
        <f t="shared" si="1"/>
        <v>0</v>
      </c>
    </row>
    <row r="61" spans="1:17" ht="21" customHeight="1" x14ac:dyDescent="0.2">
      <c r="A61" s="359"/>
      <c r="B61" s="226" t="str">
        <f>IF(Master2!A56="","",Master2!A56)</f>
        <v xml:space="preserve"> </v>
      </c>
      <c r="C61" s="294" t="str">
        <f>IF(Master2!B56="","",Master2!B56)</f>
        <v/>
      </c>
      <c r="D61" s="226" t="str">
        <f>IF(Master2!E56="","",Master2!E56)</f>
        <v/>
      </c>
      <c r="E61" s="226" t="str">
        <f>IF(Master2!G56="","",Master2!G56)</f>
        <v/>
      </c>
      <c r="F61" s="227" t="str">
        <f>IF(Master2!C56="","",Master2!C56)</f>
        <v/>
      </c>
      <c r="G61" s="226" t="str">
        <f>IF(Master2!I56="","",Master2!I56)</f>
        <v/>
      </c>
      <c r="H61" s="226" t="str">
        <f>IF(Master2!J56="","",Master2!J56)</f>
        <v/>
      </c>
      <c r="I61" s="277">
        <f>IFERROR(IF(O61="Fixed",0,IF(SUM(Master2!N56:O56)&lt;1,0,Master2!K56)),0)</f>
        <v>0</v>
      </c>
      <c r="J61" s="277">
        <f>I61*SUM(Master2!N56:O56)</f>
        <v>0</v>
      </c>
      <c r="K61" s="228" t="str">
        <f t="shared" si="2"/>
        <v>-</v>
      </c>
      <c r="L61" s="277">
        <f>ROUND(I61*3%,-2)*Master2!O56</f>
        <v>0</v>
      </c>
      <c r="M61" s="277">
        <f t="shared" si="0"/>
        <v>0</v>
      </c>
      <c r="N61" s="277">
        <f>ROUND(Master2!K56/1.03, -2)*Master2!L56+Master2!K56*Master2!M56</f>
        <v>0</v>
      </c>
      <c r="O61" s="711">
        <f>Master2!U56</f>
        <v>0</v>
      </c>
      <c r="P61" s="711">
        <f>Master2!AF56</f>
        <v>0</v>
      </c>
      <c r="Q61" s="711">
        <f t="shared" si="1"/>
        <v>0</v>
      </c>
    </row>
    <row r="62" spans="1:17" ht="21" customHeight="1" x14ac:dyDescent="0.2">
      <c r="A62" s="359"/>
      <c r="B62" s="226" t="str">
        <f>IF(Master2!A57="","",Master2!A57)</f>
        <v xml:space="preserve"> </v>
      </c>
      <c r="C62" s="294" t="str">
        <f>IF(Master2!B57="","",Master2!B57)</f>
        <v/>
      </c>
      <c r="D62" s="226" t="str">
        <f>IF(Master2!E57="","",Master2!E57)</f>
        <v/>
      </c>
      <c r="E62" s="226" t="str">
        <f>IF(Master2!G57="","",Master2!G57)</f>
        <v/>
      </c>
      <c r="F62" s="227" t="str">
        <f>IF(Master2!C57="","",Master2!C57)</f>
        <v/>
      </c>
      <c r="G62" s="226" t="str">
        <f>IF(Master2!I57="","",Master2!I57)</f>
        <v/>
      </c>
      <c r="H62" s="226" t="str">
        <f>IF(Master2!J57="","",Master2!J57)</f>
        <v/>
      </c>
      <c r="I62" s="277">
        <f>IFERROR(IF(O62="Fixed",0,IF(SUM(Master2!N57:O57)&lt;1,0,Master2!K57)),0)</f>
        <v>0</v>
      </c>
      <c r="J62" s="277">
        <f>I62*SUM(Master2!N57:O57)</f>
        <v>0</v>
      </c>
      <c r="K62" s="228" t="str">
        <f t="shared" si="2"/>
        <v>-</v>
      </c>
      <c r="L62" s="277">
        <f>ROUND(I62*3%,-2)*Master2!O57</f>
        <v>0</v>
      </c>
      <c r="M62" s="277">
        <f t="shared" si="0"/>
        <v>0</v>
      </c>
      <c r="N62" s="277">
        <f>ROUND(Master2!K57/1.03, -2)*Master2!L57+Master2!K57*Master2!M57</f>
        <v>0</v>
      </c>
      <c r="O62" s="711">
        <f>Master2!U57</f>
        <v>0</v>
      </c>
      <c r="P62" s="711">
        <f>Master2!AF57</f>
        <v>0</v>
      </c>
      <c r="Q62" s="711">
        <f t="shared" si="1"/>
        <v>0</v>
      </c>
    </row>
    <row r="63" spans="1:17" ht="21" customHeight="1" x14ac:dyDescent="0.2">
      <c r="A63" s="359"/>
      <c r="B63" s="226" t="str">
        <f>IF(Master2!A58="","",Master2!A58)</f>
        <v xml:space="preserve"> </v>
      </c>
      <c r="C63" s="294" t="str">
        <f>IF(Master2!B58="","",Master2!B58)</f>
        <v/>
      </c>
      <c r="D63" s="226" t="str">
        <f>IF(Master2!E58="","",Master2!E58)</f>
        <v/>
      </c>
      <c r="E63" s="226" t="str">
        <f>IF(Master2!G58="","",Master2!G58)</f>
        <v/>
      </c>
      <c r="F63" s="227" t="str">
        <f>IF(Master2!C58="","",Master2!C58)</f>
        <v/>
      </c>
      <c r="G63" s="226" t="str">
        <f>IF(Master2!I58="","",Master2!I58)</f>
        <v/>
      </c>
      <c r="H63" s="226" t="str">
        <f>IF(Master2!J58="","",Master2!J58)</f>
        <v/>
      </c>
      <c r="I63" s="277">
        <f>IFERROR(IF(O63="Fixed",0,IF(SUM(Master2!N58:O58)&lt;1,0,Master2!K58)),0)</f>
        <v>0</v>
      </c>
      <c r="J63" s="277">
        <f>I63*SUM(Master2!N58:O58)</f>
        <v>0</v>
      </c>
      <c r="K63" s="228" t="str">
        <f t="shared" si="2"/>
        <v>-</v>
      </c>
      <c r="L63" s="277">
        <f>ROUND(I63*3%,-2)*Master2!O58</f>
        <v>0</v>
      </c>
      <c r="M63" s="277">
        <f t="shared" si="0"/>
        <v>0</v>
      </c>
      <c r="N63" s="277">
        <f>ROUND(Master2!K58/1.03, -2)*Master2!L58+Master2!K58*Master2!M58</f>
        <v>0</v>
      </c>
      <c r="O63" s="711">
        <f>Master2!U58</f>
        <v>0</v>
      </c>
      <c r="P63" s="711">
        <f>Master2!AF58</f>
        <v>0</v>
      </c>
      <c r="Q63" s="711">
        <f t="shared" si="1"/>
        <v>0</v>
      </c>
    </row>
    <row r="64" spans="1:17" ht="21" customHeight="1" x14ac:dyDescent="0.2">
      <c r="A64" s="359"/>
      <c r="B64" s="226" t="str">
        <f>IF(Master2!A59="","",Master2!A59)</f>
        <v xml:space="preserve"> </v>
      </c>
      <c r="C64" s="294" t="str">
        <f>IF(Master2!B59="","",Master2!B59)</f>
        <v/>
      </c>
      <c r="D64" s="226" t="str">
        <f>IF(Master2!E59="","",Master2!E59)</f>
        <v/>
      </c>
      <c r="E64" s="226" t="str">
        <f>IF(Master2!G59="","",Master2!G59)</f>
        <v/>
      </c>
      <c r="F64" s="227" t="str">
        <f>IF(Master2!C59="","",Master2!C59)</f>
        <v/>
      </c>
      <c r="G64" s="226" t="str">
        <f>IF(Master2!I59="","",Master2!I59)</f>
        <v/>
      </c>
      <c r="H64" s="226" t="str">
        <f>IF(Master2!J59="","",Master2!J59)</f>
        <v/>
      </c>
      <c r="I64" s="277">
        <f>IFERROR(IF(O64="Fixed",0,IF(SUM(Master2!N59:O59)&lt;1,0,Master2!K59)),0)</f>
        <v>0</v>
      </c>
      <c r="J64" s="277">
        <f>I64*SUM(Master2!N59:O59)</f>
        <v>0</v>
      </c>
      <c r="K64" s="228" t="str">
        <f t="shared" si="2"/>
        <v>-</v>
      </c>
      <c r="L64" s="277">
        <f>ROUND(I64*3%,-2)*Master2!O59</f>
        <v>0</v>
      </c>
      <c r="M64" s="277">
        <f t="shared" si="0"/>
        <v>0</v>
      </c>
      <c r="N64" s="277">
        <f>ROUND(Master2!K59/1.03, -2)*Master2!L59+Master2!K59*Master2!M59</f>
        <v>0</v>
      </c>
      <c r="O64" s="711">
        <f>Master2!U59</f>
        <v>0</v>
      </c>
      <c r="P64" s="711">
        <f>Master2!AF59</f>
        <v>0</v>
      </c>
      <c r="Q64" s="711">
        <f t="shared" si="1"/>
        <v>0</v>
      </c>
    </row>
    <row r="65" spans="1:17" ht="21" customHeight="1" x14ac:dyDescent="0.2">
      <c r="A65" s="359"/>
      <c r="B65" s="226" t="str">
        <f>IF(Master2!A60="","",Master2!A60)</f>
        <v xml:space="preserve"> </v>
      </c>
      <c r="C65" s="294" t="str">
        <f>IF(Master2!B60="","",Master2!B60)</f>
        <v/>
      </c>
      <c r="D65" s="226" t="str">
        <f>IF(Master2!E60="","",Master2!E60)</f>
        <v/>
      </c>
      <c r="E65" s="226" t="str">
        <f>IF(Master2!G60="","",Master2!G60)</f>
        <v/>
      </c>
      <c r="F65" s="227" t="str">
        <f>IF(Master2!C60="","",Master2!C60)</f>
        <v/>
      </c>
      <c r="G65" s="226" t="str">
        <f>IF(Master2!I60="","",Master2!I60)</f>
        <v/>
      </c>
      <c r="H65" s="226" t="str">
        <f>IF(Master2!J60="","",Master2!J60)</f>
        <v/>
      </c>
      <c r="I65" s="277">
        <f>IFERROR(IF(O65="Fixed",0,IF(SUM(Master2!N60:O60)&lt;1,0,Master2!K60)),0)</f>
        <v>0</v>
      </c>
      <c r="J65" s="277">
        <f>I65*SUM(Master2!N60:O60)</f>
        <v>0</v>
      </c>
      <c r="K65" s="228" t="str">
        <f t="shared" si="2"/>
        <v>-</v>
      </c>
      <c r="L65" s="277">
        <f>ROUND(I65*3%,-2)*Master2!O60</f>
        <v>0</v>
      </c>
      <c r="M65" s="277">
        <f t="shared" si="0"/>
        <v>0</v>
      </c>
      <c r="N65" s="277">
        <f>ROUND(Master2!K60/1.03, -2)*Master2!L60+Master2!K60*Master2!M60</f>
        <v>0</v>
      </c>
      <c r="O65" s="711">
        <f>Master2!U60</f>
        <v>0</v>
      </c>
      <c r="P65" s="711">
        <f>Master2!AF60</f>
        <v>0</v>
      </c>
      <c r="Q65" s="711">
        <f t="shared" si="1"/>
        <v>0</v>
      </c>
    </row>
    <row r="66" spans="1:17" ht="21" customHeight="1" x14ac:dyDescent="0.2">
      <c r="A66" s="359"/>
      <c r="B66" s="226" t="str">
        <f>IF(Master2!A61="","",Master2!A61)</f>
        <v xml:space="preserve"> </v>
      </c>
      <c r="C66" s="294" t="str">
        <f>IF(Master2!B61="","",Master2!B61)</f>
        <v/>
      </c>
      <c r="D66" s="226" t="str">
        <f>IF(Master2!E61="","",Master2!E61)</f>
        <v/>
      </c>
      <c r="E66" s="226" t="str">
        <f>IF(Master2!G61="","",Master2!G61)</f>
        <v/>
      </c>
      <c r="F66" s="227" t="str">
        <f>IF(Master2!C61="","",Master2!C61)</f>
        <v/>
      </c>
      <c r="G66" s="226" t="str">
        <f>IF(Master2!I61="","",Master2!I61)</f>
        <v/>
      </c>
      <c r="H66" s="226" t="str">
        <f>IF(Master2!J61="","",Master2!J61)</f>
        <v/>
      </c>
      <c r="I66" s="277">
        <f>IFERROR(IF(O66="Fixed",0,IF(SUM(Master2!N61:O61)&lt;1,0,Master2!K61)),0)</f>
        <v>0</v>
      </c>
      <c r="J66" s="277">
        <f>I66*SUM(Master2!N61:O61)</f>
        <v>0</v>
      </c>
      <c r="K66" s="228" t="str">
        <f t="shared" si="2"/>
        <v>-</v>
      </c>
      <c r="L66" s="277">
        <f>ROUND(I66*3%,-2)*Master2!O61</f>
        <v>0</v>
      </c>
      <c r="M66" s="277">
        <f t="shared" si="0"/>
        <v>0</v>
      </c>
      <c r="N66" s="277">
        <f>ROUND(Master2!K61/1.03, -2)*Master2!L61+Master2!K61*Master2!M61</f>
        <v>0</v>
      </c>
      <c r="O66" s="711">
        <f>Master2!U61</f>
        <v>0</v>
      </c>
      <c r="P66" s="711">
        <f>Master2!AF61</f>
        <v>0</v>
      </c>
      <c r="Q66" s="711">
        <f t="shared" si="1"/>
        <v>0</v>
      </c>
    </row>
    <row r="67" spans="1:17" ht="9" customHeight="1" x14ac:dyDescent="0.2">
      <c r="A67" s="574"/>
      <c r="B67" s="575"/>
      <c r="C67" s="575"/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6"/>
      <c r="O67" s="259"/>
      <c r="Q67" s="19"/>
    </row>
    <row r="68" spans="1:17" s="1" customFormat="1" ht="15.75" x14ac:dyDescent="0.2">
      <c r="A68" s="236"/>
      <c r="B68" s="573" t="s">
        <v>27</v>
      </c>
      <c r="C68" s="573"/>
      <c r="D68" s="237"/>
      <c r="E68" s="560" t="s">
        <v>5</v>
      </c>
      <c r="F68" s="560"/>
      <c r="G68" s="560"/>
      <c r="H68" s="560"/>
      <c r="I68" s="229">
        <f>SUMIF($O$10:$O$66,"G-Regular",$I$10:$I$66)</f>
        <v>57800</v>
      </c>
      <c r="J68" s="229">
        <f>SUMIF($O$10:$O$66,"G-Regular",$J$10:$J$66)</f>
        <v>693600</v>
      </c>
      <c r="K68" s="567"/>
      <c r="L68" s="229">
        <f>SUMIF($O$10:$O$66,"G-Regular",$L$10:$L$66)</f>
        <v>13600</v>
      </c>
      <c r="M68" s="229">
        <f>SUMIF($O$10:$O$66,"G-Regular",$M$10:$M$66)</f>
        <v>707200</v>
      </c>
      <c r="N68" s="229">
        <f>SUMIF($O$10:$O$66,"G-Regular",$N$10:$N$66)</f>
        <v>686800</v>
      </c>
    </row>
    <row r="69" spans="1:17" s="1" customFormat="1" ht="15.75" x14ac:dyDescent="0.2">
      <c r="A69" s="236"/>
      <c r="B69" s="573"/>
      <c r="C69" s="573"/>
      <c r="D69" s="237"/>
      <c r="E69" s="560" t="s">
        <v>6</v>
      </c>
      <c r="F69" s="560"/>
      <c r="G69" s="560"/>
      <c r="H69" s="560"/>
      <c r="I69" s="229">
        <f>SUMIF($O$10:$O$66,"NG-Regular",$I$10:$I$66)</f>
        <v>597100</v>
      </c>
      <c r="J69" s="229">
        <f>SUMIF($O$10:$O$66,"NG-Regular",$J$10:$J$66)</f>
        <v>7165200</v>
      </c>
      <c r="K69" s="568"/>
      <c r="L69" s="229">
        <f>SUMIF($O$10:$O$66,"NG-Regular",$L$10:$L$66)</f>
        <v>145600</v>
      </c>
      <c r="M69" s="229">
        <f>SUMIF($O$10:$O$66,"NG-Regular",$M$10:$M$66)</f>
        <v>7310800</v>
      </c>
      <c r="N69" s="229">
        <f>SUMIF($O$10:$O$66,"NG-Regular",$N$10:$N$66)</f>
        <v>6994400</v>
      </c>
    </row>
    <row r="70" spans="1:17" s="5" customFormat="1" ht="15.75" customHeight="1" x14ac:dyDescent="0.2">
      <c r="A70" s="238"/>
      <c r="B70" s="561" t="s">
        <v>7</v>
      </c>
      <c r="C70" s="561"/>
      <c r="D70" s="561"/>
      <c r="E70" s="561"/>
      <c r="F70" s="561"/>
      <c r="G70" s="561"/>
      <c r="H70" s="561"/>
      <c r="I70" s="331">
        <f>SUM(I68:I69)</f>
        <v>654900</v>
      </c>
      <c r="J70" s="331">
        <f>SUM(J68:J69)</f>
        <v>7858800</v>
      </c>
      <c r="K70" s="569"/>
      <c r="L70" s="331">
        <f>SUM(L68:L69)</f>
        <v>159200</v>
      </c>
      <c r="M70" s="331">
        <f>SUM(M68:M69)</f>
        <v>8018000</v>
      </c>
      <c r="N70" s="331">
        <f>SUM(N68:N69)</f>
        <v>7681200</v>
      </c>
    </row>
    <row r="71" spans="1:17" s="1" customFormat="1" ht="15.75" x14ac:dyDescent="0.2">
      <c r="A71" s="236"/>
      <c r="B71" s="573" t="s">
        <v>8</v>
      </c>
      <c r="C71" s="573"/>
      <c r="D71" s="237"/>
      <c r="E71" s="560" t="s">
        <v>5</v>
      </c>
      <c r="F71" s="560"/>
      <c r="G71" s="560"/>
      <c r="H71" s="560"/>
      <c r="I71" s="560"/>
      <c r="J71" s="560"/>
      <c r="K71" s="560"/>
      <c r="L71" s="560"/>
      <c r="M71" s="230">
        <f>ROUND(M68*34%,0)</f>
        <v>240448</v>
      </c>
      <c r="N71" s="230">
        <f>ROUND(N68*34%,0)</f>
        <v>233512</v>
      </c>
    </row>
    <row r="72" spans="1:17" s="1" customFormat="1" ht="15.75" x14ac:dyDescent="0.2">
      <c r="A72" s="236"/>
      <c r="B72" s="573"/>
      <c r="C72" s="573"/>
      <c r="D72" s="237"/>
      <c r="E72" s="560" t="s">
        <v>6</v>
      </c>
      <c r="F72" s="560"/>
      <c r="G72" s="560"/>
      <c r="H72" s="560"/>
      <c r="I72" s="560"/>
      <c r="J72" s="560"/>
      <c r="K72" s="560"/>
      <c r="L72" s="560"/>
      <c r="M72" s="230">
        <f>ROUND(M69*34%,0)</f>
        <v>2485672</v>
      </c>
      <c r="N72" s="230">
        <f>ROUND(N69*34%,0)</f>
        <v>2378096</v>
      </c>
    </row>
    <row r="73" spans="1:17" s="5" customFormat="1" ht="15.75" customHeight="1" x14ac:dyDescent="0.2">
      <c r="A73" s="238"/>
      <c r="B73" s="561" t="s">
        <v>7</v>
      </c>
      <c r="C73" s="561"/>
      <c r="D73" s="561"/>
      <c r="E73" s="561"/>
      <c r="F73" s="561"/>
      <c r="G73" s="561"/>
      <c r="H73" s="561"/>
      <c r="I73" s="561"/>
      <c r="J73" s="561"/>
      <c r="K73" s="561"/>
      <c r="L73" s="561"/>
      <c r="M73" s="233">
        <f>SUM(M71:M72)</f>
        <v>2726120</v>
      </c>
      <c r="N73" s="233">
        <f>SUM(N71:N72)</f>
        <v>2611608</v>
      </c>
    </row>
    <row r="74" spans="1:17" s="1" customFormat="1" ht="15.75" x14ac:dyDescent="0.2">
      <c r="A74" s="236"/>
      <c r="B74" s="573" t="s">
        <v>9</v>
      </c>
      <c r="C74" s="573"/>
      <c r="D74" s="237"/>
      <c r="E74" s="560" t="s">
        <v>5</v>
      </c>
      <c r="F74" s="560"/>
      <c r="G74" s="560"/>
      <c r="H74" s="560"/>
      <c r="I74" s="560"/>
      <c r="J74" s="560"/>
      <c r="K74" s="560"/>
      <c r="L74" s="560"/>
      <c r="M74" s="230">
        <f>ROUND(M68*9%,0)</f>
        <v>63648</v>
      </c>
      <c r="N74" s="230">
        <f>ROUND(N68*9%,0)</f>
        <v>61812</v>
      </c>
    </row>
    <row r="75" spans="1:17" s="1" customFormat="1" ht="15.75" x14ac:dyDescent="0.2">
      <c r="A75" s="236"/>
      <c r="B75" s="573"/>
      <c r="C75" s="573"/>
      <c r="D75" s="237"/>
      <c r="E75" s="560" t="s">
        <v>6</v>
      </c>
      <c r="F75" s="560"/>
      <c r="G75" s="560"/>
      <c r="H75" s="560"/>
      <c r="I75" s="560"/>
      <c r="J75" s="560"/>
      <c r="K75" s="560"/>
      <c r="L75" s="560"/>
      <c r="M75" s="230">
        <f>ROUND(M69*9%,0)</f>
        <v>657972</v>
      </c>
      <c r="N75" s="230">
        <f>ROUND(N69*9%,0)</f>
        <v>629496</v>
      </c>
    </row>
    <row r="76" spans="1:17" s="5" customFormat="1" ht="15.75" customHeight="1" x14ac:dyDescent="0.2">
      <c r="A76" s="238"/>
      <c r="B76" s="561" t="s">
        <v>7</v>
      </c>
      <c r="C76" s="561"/>
      <c r="D76" s="561"/>
      <c r="E76" s="561"/>
      <c r="F76" s="561"/>
      <c r="G76" s="561"/>
      <c r="H76" s="561"/>
      <c r="I76" s="561"/>
      <c r="J76" s="561"/>
      <c r="K76" s="561"/>
      <c r="L76" s="561"/>
      <c r="M76" s="233">
        <f>SUM(M74:M75)</f>
        <v>721620</v>
      </c>
      <c r="N76" s="233">
        <f>SUM(N74:N75)</f>
        <v>691308</v>
      </c>
    </row>
    <row r="77" spans="1:17" s="1" customFormat="1" ht="15.75" customHeight="1" x14ac:dyDescent="0.2">
      <c r="A77" s="236"/>
      <c r="B77" s="570" t="s">
        <v>154</v>
      </c>
      <c r="C77" s="571"/>
      <c r="D77" s="237"/>
      <c r="E77" s="560" t="s">
        <v>5</v>
      </c>
      <c r="F77" s="560"/>
      <c r="G77" s="560"/>
      <c r="H77" s="560"/>
      <c r="I77" s="560"/>
      <c r="J77" s="560"/>
      <c r="K77" s="560"/>
      <c r="L77" s="560"/>
      <c r="M77" s="240"/>
      <c r="N77" s="219">
        <f>ROUND($Q$2*$B$78*$C$78,0)</f>
        <v>3366</v>
      </c>
    </row>
    <row r="78" spans="1:17" s="1" customFormat="1" ht="15.75" x14ac:dyDescent="0.2">
      <c r="A78" s="236"/>
      <c r="B78" s="332">
        <v>0.03</v>
      </c>
      <c r="C78" s="333">
        <v>2</v>
      </c>
      <c r="D78" s="237"/>
      <c r="E78" s="560" t="s">
        <v>6</v>
      </c>
      <c r="F78" s="560"/>
      <c r="G78" s="560"/>
      <c r="H78" s="560"/>
      <c r="I78" s="560"/>
      <c r="J78" s="560"/>
      <c r="K78" s="560"/>
      <c r="L78" s="560"/>
      <c r="M78" s="240"/>
      <c r="N78" s="219">
        <f>ROUND($Q$3*$B$78*$C$78,0)</f>
        <v>34788</v>
      </c>
    </row>
    <row r="79" spans="1:17" s="5" customFormat="1" ht="15.75" customHeight="1" x14ac:dyDescent="0.2">
      <c r="A79" s="238"/>
      <c r="B79" s="561" t="s">
        <v>7</v>
      </c>
      <c r="C79" s="561"/>
      <c r="D79" s="561"/>
      <c r="E79" s="561"/>
      <c r="F79" s="561"/>
      <c r="G79" s="561"/>
      <c r="H79" s="561"/>
      <c r="I79" s="561"/>
      <c r="J79" s="561"/>
      <c r="K79" s="561"/>
      <c r="L79" s="561"/>
      <c r="M79" s="233">
        <f>SUM(M77:M78)</f>
        <v>0</v>
      </c>
      <c r="N79" s="233">
        <f>SUM(N77:N78)</f>
        <v>38154</v>
      </c>
    </row>
    <row r="80" spans="1:17" s="1" customFormat="1" ht="15.75" customHeight="1" x14ac:dyDescent="0.2">
      <c r="A80" s="236"/>
      <c r="B80" s="560" t="s">
        <v>10</v>
      </c>
      <c r="C80" s="560"/>
      <c r="D80" s="560"/>
      <c r="E80" s="560"/>
      <c r="F80" s="560"/>
      <c r="G80" s="560"/>
      <c r="H80" s="560"/>
      <c r="I80" s="560"/>
      <c r="J80" s="560"/>
      <c r="K80" s="560"/>
      <c r="L80" s="560"/>
      <c r="M80" s="219">
        <f>'P Allow.'!G19</f>
        <v>900</v>
      </c>
      <c r="N80" s="219">
        <f>'P Allow.'!F19</f>
        <v>900</v>
      </c>
    </row>
    <row r="81" spans="1:14" s="1" customFormat="1" ht="15.75" customHeight="1" x14ac:dyDescent="0.2">
      <c r="A81" s="236"/>
      <c r="B81" s="560" t="s">
        <v>409</v>
      </c>
      <c r="C81" s="560"/>
      <c r="D81" s="560"/>
      <c r="E81" s="560"/>
      <c r="F81" s="560"/>
      <c r="G81" s="560"/>
      <c r="H81" s="560"/>
      <c r="I81" s="560"/>
      <c r="J81" s="560"/>
      <c r="K81" s="560"/>
      <c r="L81" s="560"/>
      <c r="M81" s="219">
        <f>'P Allow.'!G20</f>
        <v>0</v>
      </c>
      <c r="N81" s="219">
        <f>'P Allow.'!F20</f>
        <v>0</v>
      </c>
    </row>
    <row r="82" spans="1:14" s="1" customFormat="1" ht="15.75" customHeight="1" x14ac:dyDescent="0.2">
      <c r="A82" s="236"/>
      <c r="B82" s="560" t="s">
        <v>11</v>
      </c>
      <c r="C82" s="560"/>
      <c r="D82" s="560"/>
      <c r="E82" s="560"/>
      <c r="F82" s="560"/>
      <c r="G82" s="560"/>
      <c r="H82" s="560"/>
      <c r="I82" s="560"/>
      <c r="J82" s="560"/>
      <c r="K82" s="560"/>
      <c r="L82" s="560"/>
      <c r="M82" s="219">
        <f>'Surr-'!K63</f>
        <v>452116</v>
      </c>
      <c r="N82" s="219">
        <f>'Surr-'!G63</f>
        <v>424847</v>
      </c>
    </row>
    <row r="83" spans="1:14" s="1" customFormat="1" ht="15.75" customHeight="1" x14ac:dyDescent="0.2">
      <c r="A83" s="236"/>
      <c r="B83" s="560" t="s">
        <v>12</v>
      </c>
      <c r="C83" s="560"/>
      <c r="D83" s="560"/>
      <c r="E83" s="560"/>
      <c r="F83" s="560"/>
      <c r="G83" s="560"/>
      <c r="H83" s="560"/>
      <c r="I83" s="560"/>
      <c r="J83" s="560"/>
      <c r="K83" s="560"/>
      <c r="L83" s="560"/>
      <c r="M83" s="219">
        <f>'P Allow.'!G22</f>
        <v>0</v>
      </c>
      <c r="N83" s="219">
        <f>'P Allow.'!F22</f>
        <v>9281</v>
      </c>
    </row>
    <row r="84" spans="1:14" s="1" customFormat="1" ht="15.75" customHeight="1" x14ac:dyDescent="0.2">
      <c r="A84" s="236"/>
      <c r="B84" s="579" t="s">
        <v>408</v>
      </c>
      <c r="C84" s="560"/>
      <c r="D84" s="560"/>
      <c r="E84" s="560"/>
      <c r="F84" s="560"/>
      <c r="G84" s="560"/>
      <c r="H84" s="560"/>
      <c r="I84" s="560"/>
      <c r="J84" s="560"/>
      <c r="K84" s="560"/>
      <c r="L84" s="560"/>
      <c r="M84" s="181">
        <v>0</v>
      </c>
      <c r="N84" s="181">
        <v>0</v>
      </c>
    </row>
    <row r="85" spans="1:14" s="1" customFormat="1" ht="15.75" customHeight="1" x14ac:dyDescent="0.2">
      <c r="A85" s="236"/>
      <c r="B85" s="560" t="s">
        <v>13</v>
      </c>
      <c r="C85" s="560"/>
      <c r="D85" s="560"/>
      <c r="E85" s="560"/>
      <c r="F85" s="560"/>
      <c r="G85" s="560"/>
      <c r="H85" s="560"/>
      <c r="I85" s="560"/>
      <c r="J85" s="560"/>
      <c r="K85" s="560"/>
      <c r="L85" s="560"/>
      <c r="M85" s="219">
        <f>'P Allow.'!G21</f>
        <v>60966</v>
      </c>
      <c r="N85" s="219">
        <f>'P Allow.'!F21</f>
        <v>54192</v>
      </c>
    </row>
    <row r="86" spans="1:14" s="1" customFormat="1" ht="15.75" customHeight="1" x14ac:dyDescent="0.2">
      <c r="A86" s="236"/>
      <c r="B86" s="560" t="s">
        <v>141</v>
      </c>
      <c r="C86" s="560"/>
      <c r="D86" s="560"/>
      <c r="E86" s="560"/>
      <c r="F86" s="560"/>
      <c r="G86" s="560"/>
      <c r="H86" s="560"/>
      <c r="I86" s="560"/>
      <c r="J86" s="560"/>
      <c r="K86" s="560"/>
      <c r="L86" s="560"/>
      <c r="M86" s="219">
        <f>'P Allow.'!G18</f>
        <v>0</v>
      </c>
      <c r="N86" s="219">
        <f>'P Allow.'!F18</f>
        <v>0</v>
      </c>
    </row>
    <row r="87" spans="1:14" s="1" customFormat="1" ht="15.75" customHeight="1" x14ac:dyDescent="0.2">
      <c r="A87" s="236"/>
      <c r="B87" s="560" t="s">
        <v>168</v>
      </c>
      <c r="C87" s="560"/>
      <c r="D87" s="560"/>
      <c r="E87" s="560"/>
      <c r="F87" s="560"/>
      <c r="G87" s="560"/>
      <c r="H87" s="560"/>
      <c r="I87" s="560"/>
      <c r="J87" s="560"/>
      <c r="K87" s="560"/>
      <c r="L87" s="560"/>
      <c r="M87" s="231">
        <f>'Fix pay'!G15</f>
        <v>0</v>
      </c>
      <c r="N87" s="231">
        <f>'Fix pay'!F15</f>
        <v>73000</v>
      </c>
    </row>
    <row r="88" spans="1:14" s="1" customFormat="1" ht="15.75" customHeight="1" x14ac:dyDescent="0.2">
      <c r="A88" s="236"/>
      <c r="B88" s="560" t="s">
        <v>169</v>
      </c>
      <c r="C88" s="560"/>
      <c r="D88" s="560"/>
      <c r="E88" s="560"/>
      <c r="F88" s="560"/>
      <c r="G88" s="560"/>
      <c r="H88" s="560"/>
      <c r="I88" s="560"/>
      <c r="J88" s="560"/>
      <c r="K88" s="560"/>
      <c r="L88" s="560"/>
      <c r="M88" s="181">
        <v>0</v>
      </c>
      <c r="N88" s="260">
        <f>M88</f>
        <v>0</v>
      </c>
    </row>
    <row r="89" spans="1:14" s="1" customFormat="1" ht="15.75" customHeight="1" x14ac:dyDescent="0.2">
      <c r="A89" s="236"/>
      <c r="B89" s="560" t="s">
        <v>313</v>
      </c>
      <c r="C89" s="560"/>
      <c r="D89" s="560"/>
      <c r="E89" s="560"/>
      <c r="F89" s="560"/>
      <c r="G89" s="560"/>
      <c r="H89" s="560"/>
      <c r="I89" s="560"/>
      <c r="J89" s="560"/>
      <c r="K89" s="560"/>
      <c r="L89" s="560"/>
      <c r="M89" s="18">
        <v>0</v>
      </c>
      <c r="N89" s="219">
        <f>Master1!S3+'TRFRET. PAY'!L12</f>
        <v>0</v>
      </c>
    </row>
    <row r="90" spans="1:14" s="6" customFormat="1" ht="15.75" customHeight="1" x14ac:dyDescent="0.2">
      <c r="A90" s="239"/>
      <c r="B90" s="565" t="s">
        <v>7</v>
      </c>
      <c r="C90" s="565"/>
      <c r="D90" s="565"/>
      <c r="E90" s="565"/>
      <c r="F90" s="565"/>
      <c r="G90" s="565"/>
      <c r="H90" s="565"/>
      <c r="I90" s="565"/>
      <c r="J90" s="565"/>
      <c r="K90" s="565"/>
      <c r="L90" s="565"/>
      <c r="M90" s="232">
        <f>SUM(M80:M89)</f>
        <v>513982</v>
      </c>
      <c r="N90" s="232">
        <f>SUM(N80:N89)</f>
        <v>562220</v>
      </c>
    </row>
    <row r="91" spans="1:14" s="7" customFormat="1" ht="15.75" customHeight="1" x14ac:dyDescent="0.2">
      <c r="A91" s="580"/>
      <c r="B91" s="561" t="s">
        <v>155</v>
      </c>
      <c r="C91" s="561"/>
      <c r="D91" s="561"/>
      <c r="E91" s="561"/>
      <c r="F91" s="561"/>
      <c r="G91" s="561"/>
      <c r="H91" s="561"/>
      <c r="I91" s="561"/>
      <c r="J91" s="561"/>
      <c r="K91" s="561"/>
      <c r="L91" s="561"/>
      <c r="M91" s="233">
        <f>M70+M73+M76+M79+M90</f>
        <v>11979722</v>
      </c>
      <c r="N91" s="233">
        <f>N70+N73+N76+N79+N90</f>
        <v>11584490</v>
      </c>
    </row>
    <row r="92" spans="1:14" s="1" customFormat="1" ht="15.75" customHeight="1" x14ac:dyDescent="0.2">
      <c r="A92" s="580"/>
      <c r="B92" s="562" t="s">
        <v>156</v>
      </c>
      <c r="C92" s="563"/>
      <c r="D92" s="563"/>
      <c r="E92" s="563"/>
      <c r="F92" s="563"/>
      <c r="G92" s="563"/>
      <c r="H92" s="563"/>
      <c r="I92" s="563"/>
      <c r="J92" s="563"/>
      <c r="K92" s="563"/>
      <c r="L92" s="564"/>
      <c r="M92" s="234">
        <f>N92</f>
        <v>0</v>
      </c>
      <c r="N92" s="234">
        <f>tamrb!D6</f>
        <v>0</v>
      </c>
    </row>
    <row r="93" spans="1:14" s="1" customFormat="1" ht="15.75" customHeight="1" x14ac:dyDescent="0.2">
      <c r="A93" s="580"/>
      <c r="B93" s="562" t="s">
        <v>15</v>
      </c>
      <c r="C93" s="563"/>
      <c r="D93" s="563"/>
      <c r="E93" s="563"/>
      <c r="F93" s="563"/>
      <c r="G93" s="563"/>
      <c r="H93" s="563"/>
      <c r="I93" s="563"/>
      <c r="J93" s="563"/>
      <c r="K93" s="563"/>
      <c r="L93" s="564"/>
      <c r="M93" s="234">
        <f>N93</f>
        <v>15695</v>
      </c>
      <c r="N93" s="234">
        <f>tamrb!E6</f>
        <v>15695</v>
      </c>
    </row>
    <row r="94" spans="1:14" s="7" customFormat="1" ht="15.75" customHeight="1" x14ac:dyDescent="0.2">
      <c r="A94" s="580"/>
      <c r="B94" s="561" t="s">
        <v>157</v>
      </c>
      <c r="C94" s="561"/>
      <c r="D94" s="561"/>
      <c r="E94" s="561"/>
      <c r="F94" s="561"/>
      <c r="G94" s="561"/>
      <c r="H94" s="561"/>
      <c r="I94" s="561"/>
      <c r="J94" s="561"/>
      <c r="K94" s="561"/>
      <c r="L94" s="561"/>
      <c r="M94" s="233">
        <f>SUM(M91:M93)</f>
        <v>11995417</v>
      </c>
      <c r="N94" s="233">
        <f>SUM(N91:N93)</f>
        <v>11600185</v>
      </c>
    </row>
    <row r="97" spans="1:14" x14ac:dyDescent="0.2">
      <c r="M97" s="559" t="str">
        <f>Master1!L2</f>
        <v>iz/kkukpk;Z</v>
      </c>
      <c r="N97" s="559"/>
    </row>
    <row r="98" spans="1:14" ht="18" x14ac:dyDescent="0.2">
      <c r="F98" s="221">
        <v>10</v>
      </c>
      <c r="M98" s="559" t="str">
        <f>Master1!L3</f>
        <v>jktdh; mPp ek/;fed fo|ky;</v>
      </c>
      <c r="N98" s="559"/>
    </row>
    <row r="99" spans="1:14" x14ac:dyDescent="0.2">
      <c r="M99" s="559" t="str">
        <f>Master1!L4</f>
        <v>vkarjksyh lkaxk &amp; ijcrlj ¼ukxkSj½</v>
      </c>
      <c r="N99" s="559"/>
    </row>
    <row r="100" spans="1:14" x14ac:dyDescent="0.2">
      <c r="L100" s="1"/>
    </row>
    <row r="104" spans="1:14" ht="56.25" customHeight="1" x14ac:dyDescent="0.35">
      <c r="A104" s="578" t="s">
        <v>249</v>
      </c>
      <c r="B104" s="578"/>
      <c r="C104" s="578"/>
      <c r="D104" s="578"/>
      <c r="E104" s="578"/>
      <c r="F104" s="578"/>
      <c r="G104" s="578"/>
      <c r="H104" s="578"/>
      <c r="I104" s="578"/>
      <c r="J104" s="578"/>
      <c r="K104" s="578"/>
      <c r="L104" s="578"/>
      <c r="M104" s="578"/>
      <c r="N104" s="578"/>
    </row>
    <row r="105" spans="1:14" ht="12.75" customHeight="1" x14ac:dyDescent="0.3">
      <c r="A105" s="9"/>
      <c r="B105" s="9"/>
      <c r="C105" s="9"/>
      <c r="D105" s="20"/>
      <c r="E105" s="9"/>
      <c r="F105" s="9"/>
      <c r="G105" s="9"/>
      <c r="H105" s="9"/>
      <c r="I105" s="9"/>
      <c r="J105" s="9"/>
      <c r="K105" s="9"/>
      <c r="L105" s="9"/>
      <c r="M105" s="9"/>
      <c r="N105" s="9"/>
    </row>
  </sheetData>
  <sheetProtection password="E32B" sheet="1" objects="1" scenarios="1" formatCells="0" formatColumns="0" formatRows="0"/>
  <mergeCells count="59">
    <mergeCell ref="A104:N104"/>
    <mergeCell ref="E68:H68"/>
    <mergeCell ref="E69:H69"/>
    <mergeCell ref="B70:H70"/>
    <mergeCell ref="B89:L89"/>
    <mergeCell ref="B68:C69"/>
    <mergeCell ref="E75:L75"/>
    <mergeCell ref="B84:L84"/>
    <mergeCell ref="B74:C75"/>
    <mergeCell ref="E77:L77"/>
    <mergeCell ref="B76:L76"/>
    <mergeCell ref="A91:A94"/>
    <mergeCell ref="B91:L91"/>
    <mergeCell ref="B80:L80"/>
    <mergeCell ref="B83:L83"/>
    <mergeCell ref="B85:L85"/>
    <mergeCell ref="M7:M8"/>
    <mergeCell ref="A67:N67"/>
    <mergeCell ref="A7:A8"/>
    <mergeCell ref="C7:C8"/>
    <mergeCell ref="E7:E8"/>
    <mergeCell ref="D7:D8"/>
    <mergeCell ref="G7:H7"/>
    <mergeCell ref="F7:F8"/>
    <mergeCell ref="N7:N8"/>
    <mergeCell ref="B81:L81"/>
    <mergeCell ref="B82:L82"/>
    <mergeCell ref="I7:I8"/>
    <mergeCell ref="J7:J8"/>
    <mergeCell ref="K7:L7"/>
    <mergeCell ref="E71:L71"/>
    <mergeCell ref="E74:L74"/>
    <mergeCell ref="E78:L78"/>
    <mergeCell ref="E72:L72"/>
    <mergeCell ref="B79:L79"/>
    <mergeCell ref="K68:K70"/>
    <mergeCell ref="B77:C77"/>
    <mergeCell ref="D9:E9"/>
    <mergeCell ref="B73:L73"/>
    <mergeCell ref="B71:C72"/>
    <mergeCell ref="B7:B8"/>
    <mergeCell ref="M99:N99"/>
    <mergeCell ref="B86:L86"/>
    <mergeCell ref="B88:L88"/>
    <mergeCell ref="B87:L87"/>
    <mergeCell ref="B94:L94"/>
    <mergeCell ref="B92:L92"/>
    <mergeCell ref="B93:L93"/>
    <mergeCell ref="M97:N97"/>
    <mergeCell ref="M98:N98"/>
    <mergeCell ref="B90:L90"/>
    <mergeCell ref="A1:N1"/>
    <mergeCell ref="E5:K5"/>
    <mergeCell ref="E6:F6"/>
    <mergeCell ref="G6:I6"/>
    <mergeCell ref="L6:M6"/>
    <mergeCell ref="A4:N4"/>
    <mergeCell ref="A2:N2"/>
    <mergeCell ref="A3:N3"/>
  </mergeCells>
  <printOptions horizontalCentered="1"/>
  <pageMargins left="0.27559055118110237" right="0.27559055118110237" top="0.27559055118110237" bottom="0.27559055118110237" header="0" footer="0"/>
  <pageSetup paperSize="9" scale="77" fitToHeight="3" orientation="landscape" horizontalDpi="120" verticalDpi="72" r:id="rId1"/>
  <headerFooter alignWithMargins="0">
    <oddFooter>&amp;C&amp;Z&amp;F&amp;R&amp;A</oddFooter>
  </headerFooter>
  <rowBreaks count="1" manualBreakCount="1">
    <brk id="99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0000"/>
  </sheetPr>
  <dimension ref="A1:N74"/>
  <sheetViews>
    <sheetView view="pageBreakPreview" topLeftCell="A9" zoomScaleSheetLayoutView="100" workbookViewId="0">
      <selection activeCell="B53" sqref="A53:XFD61"/>
    </sheetView>
  </sheetViews>
  <sheetFormatPr defaultColWidth="9.28515625" defaultRowHeight="12.75" x14ac:dyDescent="0.2"/>
  <cols>
    <col min="1" max="1" width="7.5703125" style="10" customWidth="1"/>
    <col min="2" max="2" width="34.28515625" style="10" customWidth="1"/>
    <col min="3" max="3" width="30.28515625" style="10" customWidth="1"/>
    <col min="4" max="4" width="10.5703125" style="10" customWidth="1"/>
    <col min="5" max="5" width="14.28515625" style="10" customWidth="1"/>
    <col min="6" max="6" width="18.28515625" style="10" customWidth="1"/>
    <col min="7" max="7" width="16.42578125" style="10" customWidth="1"/>
    <col min="8" max="16384" width="9.28515625" style="10"/>
  </cols>
  <sheetData>
    <row r="1" spans="1:10" ht="20.25" x14ac:dyDescent="0.3">
      <c r="A1" s="487" t="str">
        <f>Master1!C1</f>
        <v>dk;kZy; iz/kkukpk;Z jktdh; mPp ek/;fed fo|ky; vkarjksyh lkaxk &amp; ijcrlj ¼ukxkSj½</v>
      </c>
      <c r="B1" s="487"/>
      <c r="C1" s="487"/>
      <c r="D1" s="487"/>
      <c r="E1" s="487"/>
      <c r="F1" s="487"/>
      <c r="G1" s="487"/>
      <c r="H1" s="38"/>
      <c r="I1" s="38"/>
      <c r="J1" s="38"/>
    </row>
    <row r="2" spans="1:10" ht="26.25" x14ac:dyDescent="0.25">
      <c r="A2" s="248" t="s">
        <v>145</v>
      </c>
      <c r="B2" s="241"/>
      <c r="C2" s="243" t="str">
        <f>Master1!C4</f>
        <v>2202-02-109-01-00</v>
      </c>
      <c r="D2" s="243" t="str">
        <f>Master1!H4</f>
        <v>STATE FUND</v>
      </c>
      <c r="F2" s="335" t="s">
        <v>411</v>
      </c>
      <c r="G2" s="325">
        <f>Master1!C3</f>
        <v>34581</v>
      </c>
      <c r="H2" s="38"/>
      <c r="I2" s="38"/>
      <c r="J2" s="38"/>
    </row>
    <row r="3" spans="1:10" ht="18.75" x14ac:dyDescent="0.3">
      <c r="A3" s="581" t="s">
        <v>412</v>
      </c>
      <c r="B3" s="581"/>
      <c r="C3" s="581"/>
      <c r="D3" s="581"/>
      <c r="E3" s="581"/>
      <c r="F3" s="581"/>
      <c r="G3" s="581"/>
      <c r="H3" s="38"/>
      <c r="I3" s="38"/>
      <c r="J3" s="38"/>
    </row>
    <row r="4" spans="1:10" ht="34.5" customHeight="1" x14ac:dyDescent="0.25">
      <c r="A4" s="108" t="s">
        <v>1</v>
      </c>
      <c r="B4" s="108" t="s">
        <v>28</v>
      </c>
      <c r="C4" s="108" t="s">
        <v>123</v>
      </c>
      <c r="D4" s="108" t="s">
        <v>158</v>
      </c>
      <c r="E4" s="108" t="s">
        <v>159</v>
      </c>
      <c r="F4" s="108" t="s">
        <v>160</v>
      </c>
      <c r="G4" s="108" t="s">
        <v>161</v>
      </c>
      <c r="H4" s="57"/>
      <c r="I4" s="38"/>
      <c r="J4" s="38"/>
    </row>
    <row r="5" spans="1:10" ht="15.75" x14ac:dyDescent="0.25">
      <c r="A5" s="360"/>
      <c r="B5" s="244" t="str">
        <f>Master2!C5</f>
        <v>प्रधानाचार्य</v>
      </c>
      <c r="C5" s="295" t="str">
        <f>Master2!B5</f>
        <v>T;ksfr lksuh</v>
      </c>
      <c r="D5" s="360" t="s">
        <v>170</v>
      </c>
      <c r="E5" s="247">
        <f>Master2!K5</f>
        <v>57800</v>
      </c>
      <c r="F5" s="246">
        <f>Master2!R5</f>
        <v>32509</v>
      </c>
      <c r="G5" s="246">
        <f>Master2!S5</f>
        <v>41163</v>
      </c>
      <c r="H5" s="38"/>
      <c r="I5" s="38"/>
      <c r="J5" s="38"/>
    </row>
    <row r="6" spans="1:10" ht="18.75" customHeight="1" x14ac:dyDescent="0.25">
      <c r="A6" s="582" t="str">
        <f>Master1!C4</f>
        <v>2202-02-109-01-00</v>
      </c>
      <c r="B6" s="244" t="str">
        <f>Master2!C6</f>
        <v>वरिष्ठ अध्यापक</v>
      </c>
      <c r="C6" s="295" t="str">
        <f>Master2!B6</f>
        <v>dSyk'k pUn</v>
      </c>
      <c r="D6" s="360" t="s">
        <v>170</v>
      </c>
      <c r="E6" s="247">
        <f>Master2!K6</f>
        <v>65000</v>
      </c>
      <c r="F6" s="246">
        <f>Master2!R6</f>
        <v>27926</v>
      </c>
      <c r="G6" s="246">
        <f>Master2!S6</f>
        <v>35488</v>
      </c>
      <c r="H6" s="38"/>
      <c r="I6" s="38"/>
      <c r="J6" s="38"/>
    </row>
    <row r="7" spans="1:10" ht="18.75" customHeight="1" x14ac:dyDescent="0.25">
      <c r="A7" s="583"/>
      <c r="B7" s="244" t="str">
        <f>Master2!C7</f>
        <v>वरिष्ठ अध्यापक</v>
      </c>
      <c r="C7" s="295" t="str">
        <f>Master2!B7</f>
        <v>egknso jke</v>
      </c>
      <c r="D7" s="360" t="s">
        <v>170</v>
      </c>
      <c r="E7" s="247">
        <f>Master2!K7</f>
        <v>47900</v>
      </c>
      <c r="F7" s="246">
        <f>Master2!R7</f>
        <v>30868</v>
      </c>
      <c r="G7" s="246">
        <f>Master2!S7</f>
        <v>39505</v>
      </c>
      <c r="H7" s="38"/>
      <c r="I7" s="38"/>
      <c r="J7" s="38"/>
    </row>
    <row r="8" spans="1:10" ht="18.75" customHeight="1" x14ac:dyDescent="0.25">
      <c r="A8" s="583"/>
      <c r="B8" s="244" t="str">
        <f>Master2!C8</f>
        <v>वरिष्ठ अध्यापक</v>
      </c>
      <c r="C8" s="295" t="str">
        <f>Master2!B8</f>
        <v>xksiky jke</v>
      </c>
      <c r="D8" s="360" t="s">
        <v>170</v>
      </c>
      <c r="E8" s="247">
        <f>Master2!K8</f>
        <v>55500</v>
      </c>
      <c r="F8" s="246">
        <f>Master2!R8</f>
        <v>27246</v>
      </c>
      <c r="G8" s="246">
        <f>Master2!S8</f>
        <v>38432</v>
      </c>
      <c r="H8" s="38"/>
      <c r="I8" s="38"/>
      <c r="J8" s="38"/>
    </row>
    <row r="9" spans="1:10" ht="18.75" customHeight="1" x14ac:dyDescent="0.25">
      <c r="A9" s="583"/>
      <c r="B9" s="244" t="str">
        <f>Master2!C9</f>
        <v>वरिष्ठ अध्यापक</v>
      </c>
      <c r="C9" s="295" t="str">
        <f>Master2!B9</f>
        <v>y{e.k jke ckuk</v>
      </c>
      <c r="D9" s="360" t="s">
        <v>170</v>
      </c>
      <c r="E9" s="247">
        <f>Master2!K9</f>
        <v>73400</v>
      </c>
      <c r="F9" s="246">
        <f>Master2!R9</f>
        <v>25604</v>
      </c>
      <c r="G9" s="246">
        <f>Master2!S9</f>
        <v>32694</v>
      </c>
      <c r="H9" s="38"/>
      <c r="I9" s="38"/>
      <c r="J9" s="38"/>
    </row>
    <row r="10" spans="1:10" ht="20.25" customHeight="1" x14ac:dyDescent="0.25">
      <c r="A10" s="583"/>
      <c r="B10" s="244" t="str">
        <f>Master2!C10</f>
        <v>वरिष्ठ अध्यापक</v>
      </c>
      <c r="C10" s="295" t="str">
        <f>Master2!B10</f>
        <v>nsok jke ;kno</v>
      </c>
      <c r="D10" s="360" t="s">
        <v>170</v>
      </c>
      <c r="E10" s="247">
        <f>Master2!K10</f>
        <v>45100</v>
      </c>
      <c r="F10" s="246">
        <f>Master2!R10</f>
        <v>26426</v>
      </c>
      <c r="G10" s="246">
        <f>Master2!S10</f>
        <v>41165</v>
      </c>
      <c r="H10" s="38"/>
      <c r="I10" s="38"/>
      <c r="J10" s="38"/>
    </row>
    <row r="11" spans="1:10" ht="18.75" customHeight="1" x14ac:dyDescent="0.25">
      <c r="A11" s="583"/>
      <c r="B11" s="244" t="str">
        <f>Master2!C11</f>
        <v>वरिष्ठ अध्यापक</v>
      </c>
      <c r="C11" s="295" t="str">
        <f>Master2!B11</f>
        <v>in fjDr</v>
      </c>
      <c r="D11" s="360" t="s">
        <v>170</v>
      </c>
      <c r="E11" s="247">
        <f>Master2!K11</f>
        <v>0</v>
      </c>
      <c r="F11" s="246">
        <f>Master2!R11</f>
        <v>0</v>
      </c>
      <c r="G11" s="246">
        <f>Master2!S11</f>
        <v>0</v>
      </c>
      <c r="H11" s="38"/>
      <c r="I11" s="38"/>
      <c r="J11" s="38"/>
    </row>
    <row r="12" spans="1:10" ht="18.75" customHeight="1" x14ac:dyDescent="0.25">
      <c r="A12" s="583"/>
      <c r="B12" s="244" t="str">
        <f>Master2!C12</f>
        <v>अध्यापक</v>
      </c>
      <c r="C12" s="295" t="str">
        <f>Master2!B12</f>
        <v>cksnwjke</v>
      </c>
      <c r="D12" s="360" t="s">
        <v>170</v>
      </c>
      <c r="E12" s="247">
        <f>Master2!K12</f>
        <v>65000</v>
      </c>
      <c r="F12" s="246">
        <f>Master2!R12</f>
        <v>27008</v>
      </c>
      <c r="G12" s="246">
        <f>Master2!S12</f>
        <v>35486</v>
      </c>
      <c r="H12" s="38"/>
      <c r="I12" s="38"/>
      <c r="J12" s="38"/>
    </row>
    <row r="13" spans="1:10" ht="18.75" customHeight="1" x14ac:dyDescent="0.25">
      <c r="A13" s="583"/>
      <c r="B13" s="244" t="str">
        <f>Master2!C13</f>
        <v>अध्यापक</v>
      </c>
      <c r="C13" s="295" t="str">
        <f>Master2!B13</f>
        <v>enu yky dVkfj;k</v>
      </c>
      <c r="D13" s="360" t="s">
        <v>170</v>
      </c>
      <c r="E13" s="247">
        <f>Master2!K13</f>
        <v>45100</v>
      </c>
      <c r="F13" s="246">
        <f>Master2!R13</f>
        <v>30468</v>
      </c>
      <c r="G13" s="246">
        <f>Master2!S13</f>
        <v>41163</v>
      </c>
      <c r="H13" s="38"/>
      <c r="I13" s="38"/>
      <c r="J13" s="38"/>
    </row>
    <row r="14" spans="1:10" ht="15.75" x14ac:dyDescent="0.25">
      <c r="A14" s="583"/>
      <c r="B14" s="244" t="str">
        <f>Master2!C14</f>
        <v>अध्यापक</v>
      </c>
      <c r="C14" s="295" t="str">
        <f>Master2!B14</f>
        <v>vkSadkj flag f[kfM+;k</v>
      </c>
      <c r="D14" s="360" t="s">
        <v>170</v>
      </c>
      <c r="E14" s="247">
        <f>Master2!K14</f>
        <v>65000</v>
      </c>
      <c r="F14" s="246">
        <f>Master2!R14</f>
        <v>26826</v>
      </c>
      <c r="G14" s="246">
        <f>Master2!S14</f>
        <v>35488</v>
      </c>
      <c r="H14" s="38"/>
      <c r="I14" s="38"/>
      <c r="J14" s="38"/>
    </row>
    <row r="15" spans="1:10" ht="15.75" x14ac:dyDescent="0.25">
      <c r="A15" s="583"/>
      <c r="B15" s="244" t="str">
        <f>Master2!C15</f>
        <v>अध्यापक</v>
      </c>
      <c r="C15" s="295" t="str">
        <f>Master2!B15</f>
        <v>fu'kk nsoh tkaxhM+</v>
      </c>
      <c r="D15" s="360" t="s">
        <v>170</v>
      </c>
      <c r="E15" s="247">
        <f>Master2!K15</f>
        <v>45100</v>
      </c>
      <c r="F15" s="246">
        <f>Master2!R15</f>
        <v>33523</v>
      </c>
      <c r="G15" s="246">
        <f>Master2!S15</f>
        <v>41232</v>
      </c>
      <c r="H15" s="38"/>
      <c r="I15" s="38"/>
      <c r="J15" s="38"/>
    </row>
    <row r="16" spans="1:10" ht="15.75" x14ac:dyDescent="0.25">
      <c r="A16" s="583"/>
      <c r="B16" s="244" t="str">
        <f>Master2!C16</f>
        <v>अध्यापक</v>
      </c>
      <c r="C16" s="295" t="str">
        <f>Master2!B16</f>
        <v>in fjDr</v>
      </c>
      <c r="D16" s="360" t="s">
        <v>170</v>
      </c>
      <c r="E16" s="247">
        <f>Master2!K16</f>
        <v>0</v>
      </c>
      <c r="F16" s="246">
        <f>Master2!R16</f>
        <v>0</v>
      </c>
      <c r="G16" s="246">
        <f>Master2!S16</f>
        <v>0</v>
      </c>
      <c r="H16" s="38"/>
      <c r="I16" s="38"/>
      <c r="J16" s="38"/>
    </row>
    <row r="17" spans="1:10" ht="17.25" customHeight="1" x14ac:dyDescent="0.25">
      <c r="A17" s="583"/>
      <c r="B17" s="244" t="str">
        <f>Master2!C17</f>
        <v>शारीरिक शिक्षक श्रेणी III</v>
      </c>
      <c r="C17" s="295" t="str">
        <f>Master2!B17</f>
        <v>Hkha;kjke Mksxhoky</v>
      </c>
      <c r="D17" s="360" t="s">
        <v>170</v>
      </c>
      <c r="E17" s="247">
        <f>Master2!K17</f>
        <v>69200</v>
      </c>
      <c r="F17" s="246">
        <f>Master2!R17</f>
        <v>23934</v>
      </c>
      <c r="G17" s="246">
        <f>Master2!S17</f>
        <v>33668</v>
      </c>
      <c r="H17" s="38"/>
      <c r="I17" s="38"/>
      <c r="J17" s="38"/>
    </row>
    <row r="18" spans="1:10" ht="15.75" x14ac:dyDescent="0.25">
      <c r="A18" s="583"/>
      <c r="B18" s="244" t="str">
        <f>Master2!C18</f>
        <v>कनिष्ठ सहायक</v>
      </c>
      <c r="C18" s="295" t="str">
        <f>Master2!B18</f>
        <v>fot; y{eh</v>
      </c>
      <c r="D18" s="360" t="s">
        <v>170</v>
      </c>
      <c r="E18" s="247">
        <f>Master2!K18</f>
        <v>20800</v>
      </c>
      <c r="F18" s="246">
        <f>Master2!R18</f>
        <v>35901</v>
      </c>
      <c r="G18" s="246">
        <f>Master2!S18</f>
        <v>44025</v>
      </c>
      <c r="H18" s="38"/>
      <c r="I18" s="38"/>
      <c r="J18" s="38"/>
    </row>
    <row r="19" spans="1:10" ht="18.75" customHeight="1" x14ac:dyDescent="0.25">
      <c r="A19" s="583"/>
      <c r="B19" s="244" t="str">
        <f>Master2!C19</f>
        <v>चतुर्थ श्रेणी कर्मचारी</v>
      </c>
      <c r="C19" s="295" t="str">
        <f>Master2!B19</f>
        <v>in fjDr</v>
      </c>
      <c r="D19" s="360" t="s">
        <v>170</v>
      </c>
      <c r="E19" s="247">
        <f>Master2!K19</f>
        <v>0</v>
      </c>
      <c r="F19" s="246">
        <f>Master2!R19</f>
        <v>0</v>
      </c>
      <c r="G19" s="246">
        <f>Master2!S19</f>
        <v>0</v>
      </c>
      <c r="H19" s="38"/>
      <c r="I19" s="38"/>
      <c r="J19" s="38"/>
    </row>
    <row r="20" spans="1:10" ht="18.75" hidden="1" customHeight="1" x14ac:dyDescent="0.25">
      <c r="A20" s="583"/>
      <c r="B20" s="244">
        <f>Master2!C20</f>
        <v>0</v>
      </c>
      <c r="C20" s="295">
        <f>Master2!B20</f>
        <v>0</v>
      </c>
      <c r="D20" s="360" t="s">
        <v>170</v>
      </c>
      <c r="E20" s="247">
        <f>Master2!K20</f>
        <v>0</v>
      </c>
      <c r="F20" s="246">
        <f>Master2!R20</f>
        <v>0</v>
      </c>
      <c r="G20" s="246">
        <f>Master2!S20</f>
        <v>0</v>
      </c>
      <c r="H20" s="38"/>
      <c r="I20" s="38"/>
      <c r="J20" s="38"/>
    </row>
    <row r="21" spans="1:10" ht="18.75" hidden="1" customHeight="1" x14ac:dyDescent="0.25">
      <c r="A21" s="583"/>
      <c r="B21" s="244">
        <f>Master2!C21</f>
        <v>0</v>
      </c>
      <c r="C21" s="295">
        <f>Master2!B21</f>
        <v>0</v>
      </c>
      <c r="D21" s="360" t="s">
        <v>170</v>
      </c>
      <c r="E21" s="247">
        <f>Master2!K21</f>
        <v>0</v>
      </c>
      <c r="F21" s="246">
        <f>Master2!R21</f>
        <v>0</v>
      </c>
      <c r="G21" s="246">
        <f>Master2!S21</f>
        <v>0</v>
      </c>
    </row>
    <row r="22" spans="1:10" ht="18.75" hidden="1" customHeight="1" x14ac:dyDescent="0.25">
      <c r="A22" s="583"/>
      <c r="B22" s="244">
        <f>Master2!C22</f>
        <v>0</v>
      </c>
      <c r="C22" s="295">
        <f>Master2!B22</f>
        <v>0</v>
      </c>
      <c r="D22" s="360" t="s">
        <v>170</v>
      </c>
      <c r="E22" s="247">
        <f>Master2!K22</f>
        <v>0</v>
      </c>
      <c r="F22" s="246">
        <f>Master2!R22</f>
        <v>0</v>
      </c>
      <c r="G22" s="246">
        <f>Master2!S22</f>
        <v>0</v>
      </c>
    </row>
    <row r="23" spans="1:10" ht="18.75" hidden="1" customHeight="1" x14ac:dyDescent="0.25">
      <c r="A23" s="583"/>
      <c r="B23" s="244">
        <f>Master2!C23</f>
        <v>0</v>
      </c>
      <c r="C23" s="295">
        <f>Master2!B23</f>
        <v>0</v>
      </c>
      <c r="D23" s="360" t="s">
        <v>170</v>
      </c>
      <c r="E23" s="247">
        <f>Master2!K23</f>
        <v>0</v>
      </c>
      <c r="F23" s="246">
        <f>Master2!R23</f>
        <v>0</v>
      </c>
      <c r="G23" s="246">
        <f>Master2!S23</f>
        <v>0</v>
      </c>
    </row>
    <row r="24" spans="1:10" ht="18.75" hidden="1" customHeight="1" x14ac:dyDescent="0.25">
      <c r="A24" s="583"/>
      <c r="B24" s="244">
        <f>Master2!C24</f>
        <v>0</v>
      </c>
      <c r="C24" s="245">
        <f>Master2!B24</f>
        <v>0</v>
      </c>
      <c r="D24" s="360" t="s">
        <v>170</v>
      </c>
      <c r="E24" s="247">
        <f>Master2!K24</f>
        <v>0</v>
      </c>
      <c r="F24" s="246">
        <f>Master2!R24</f>
        <v>0</v>
      </c>
      <c r="G24" s="246">
        <f>Master2!S24</f>
        <v>0</v>
      </c>
    </row>
    <row r="25" spans="1:10" ht="18.75" hidden="1" customHeight="1" x14ac:dyDescent="0.25">
      <c r="A25" s="583"/>
      <c r="B25" s="244">
        <f>Master2!C25</f>
        <v>0</v>
      </c>
      <c r="C25" s="245">
        <f>Master2!B25</f>
        <v>0</v>
      </c>
      <c r="D25" s="360" t="s">
        <v>170</v>
      </c>
      <c r="E25" s="247">
        <f>Master2!K25</f>
        <v>0</v>
      </c>
      <c r="F25" s="246">
        <f>Master2!R25</f>
        <v>0</v>
      </c>
      <c r="G25" s="246">
        <f>Master2!S25</f>
        <v>0</v>
      </c>
    </row>
    <row r="26" spans="1:10" ht="18.75" hidden="1" customHeight="1" x14ac:dyDescent="0.25">
      <c r="A26" s="583"/>
      <c r="B26" s="244">
        <f>Master2!C26</f>
        <v>0</v>
      </c>
      <c r="C26" s="245">
        <f>Master2!B26</f>
        <v>0</v>
      </c>
      <c r="D26" s="360" t="s">
        <v>170</v>
      </c>
      <c r="E26" s="247">
        <f>Master2!K26</f>
        <v>0</v>
      </c>
      <c r="F26" s="246">
        <f>Master2!R26</f>
        <v>0</v>
      </c>
      <c r="G26" s="246">
        <f>Master2!S26</f>
        <v>0</v>
      </c>
    </row>
    <row r="27" spans="1:10" ht="15.75" hidden="1" x14ac:dyDescent="0.25">
      <c r="A27" s="583"/>
      <c r="B27" s="244">
        <f>Master2!C27</f>
        <v>0</v>
      </c>
      <c r="C27" s="245">
        <f>Master2!B27</f>
        <v>0</v>
      </c>
      <c r="D27" s="360" t="s">
        <v>170</v>
      </c>
      <c r="E27" s="247">
        <f>Master2!K27</f>
        <v>0</v>
      </c>
      <c r="F27" s="246">
        <f>Master2!R27</f>
        <v>0</v>
      </c>
      <c r="G27" s="246">
        <f>Master2!S27</f>
        <v>0</v>
      </c>
    </row>
    <row r="28" spans="1:10" ht="18.75" hidden="1" customHeight="1" x14ac:dyDescent="0.25">
      <c r="A28" s="583"/>
      <c r="B28" s="244">
        <f>Master2!C28</f>
        <v>0</v>
      </c>
      <c r="C28" s="245">
        <f>Master2!B28</f>
        <v>0</v>
      </c>
      <c r="D28" s="360" t="s">
        <v>170</v>
      </c>
      <c r="E28" s="247">
        <f>Master2!K28</f>
        <v>0</v>
      </c>
      <c r="F28" s="246">
        <f>Master2!R28</f>
        <v>0</v>
      </c>
      <c r="G28" s="246">
        <f>Master2!S28</f>
        <v>0</v>
      </c>
    </row>
    <row r="29" spans="1:10" ht="18.75" hidden="1" customHeight="1" x14ac:dyDescent="0.25">
      <c r="A29" s="583"/>
      <c r="B29" s="244">
        <f>Master2!C29</f>
        <v>0</v>
      </c>
      <c r="C29" s="245">
        <f>Master2!B29</f>
        <v>0</v>
      </c>
      <c r="D29" s="360" t="s">
        <v>170</v>
      </c>
      <c r="E29" s="247">
        <f>Master2!K29</f>
        <v>0</v>
      </c>
      <c r="F29" s="246">
        <f>Master2!R29</f>
        <v>0</v>
      </c>
      <c r="G29" s="246">
        <f>Master2!S29</f>
        <v>0</v>
      </c>
    </row>
    <row r="30" spans="1:10" ht="15.75" hidden="1" x14ac:dyDescent="0.25">
      <c r="A30" s="583"/>
      <c r="B30" s="244">
        <f>Master2!C30</f>
        <v>0</v>
      </c>
      <c r="C30" s="245">
        <f>Master2!B30</f>
        <v>0</v>
      </c>
      <c r="D30" s="360" t="s">
        <v>170</v>
      </c>
      <c r="E30" s="247">
        <f>Master2!K30</f>
        <v>0</v>
      </c>
      <c r="F30" s="246">
        <f>Master2!R30</f>
        <v>0</v>
      </c>
      <c r="G30" s="246">
        <f>Master2!S30</f>
        <v>0</v>
      </c>
    </row>
    <row r="31" spans="1:10" ht="15.75" hidden="1" x14ac:dyDescent="0.25">
      <c r="A31" s="583"/>
      <c r="B31" s="244">
        <f>Master2!C31</f>
        <v>0</v>
      </c>
      <c r="C31" s="245">
        <f>Master2!B31</f>
        <v>0</v>
      </c>
      <c r="D31" s="360" t="s">
        <v>170</v>
      </c>
      <c r="E31" s="247">
        <f>Master2!K31</f>
        <v>0</v>
      </c>
      <c r="F31" s="246">
        <f>Master2!R31</f>
        <v>0</v>
      </c>
      <c r="G31" s="246">
        <f>Master2!S31</f>
        <v>0</v>
      </c>
    </row>
    <row r="32" spans="1:10" ht="15.75" hidden="1" x14ac:dyDescent="0.25">
      <c r="A32" s="583"/>
      <c r="B32" s="244">
        <f>Master2!C32</f>
        <v>0</v>
      </c>
      <c r="C32" s="245">
        <f>Master2!B32</f>
        <v>0</v>
      </c>
      <c r="D32" s="360" t="s">
        <v>170</v>
      </c>
      <c r="E32" s="247">
        <f>Master2!K32</f>
        <v>0</v>
      </c>
      <c r="F32" s="246">
        <f>Master2!R32</f>
        <v>0</v>
      </c>
      <c r="G32" s="246">
        <f>Master2!S32</f>
        <v>0</v>
      </c>
    </row>
    <row r="33" spans="1:7" ht="15.75" hidden="1" x14ac:dyDescent="0.25">
      <c r="A33" s="583"/>
      <c r="B33" s="244">
        <f>Master2!C33</f>
        <v>0</v>
      </c>
      <c r="C33" s="245">
        <f>Master2!B33</f>
        <v>0</v>
      </c>
      <c r="D33" s="360" t="s">
        <v>170</v>
      </c>
      <c r="E33" s="247">
        <f>Master2!K33</f>
        <v>0</v>
      </c>
      <c r="F33" s="246">
        <f>Master2!R33</f>
        <v>0</v>
      </c>
      <c r="G33" s="246">
        <f>Master2!S33</f>
        <v>0</v>
      </c>
    </row>
    <row r="34" spans="1:7" ht="18.75" hidden="1" customHeight="1" x14ac:dyDescent="0.25">
      <c r="A34" s="583"/>
      <c r="B34" s="244">
        <f>Master2!C34</f>
        <v>0</v>
      </c>
      <c r="C34" s="245">
        <f>Master2!B34</f>
        <v>0</v>
      </c>
      <c r="D34" s="360" t="s">
        <v>170</v>
      </c>
      <c r="E34" s="247">
        <f>Master2!K34</f>
        <v>0</v>
      </c>
      <c r="F34" s="246">
        <f>Master2!R34</f>
        <v>0</v>
      </c>
      <c r="G34" s="246">
        <f>Master2!S34</f>
        <v>0</v>
      </c>
    </row>
    <row r="35" spans="1:7" ht="18.75" hidden="1" customHeight="1" x14ac:dyDescent="0.25">
      <c r="A35" s="583"/>
      <c r="B35" s="244">
        <f>Master2!C35</f>
        <v>0</v>
      </c>
      <c r="C35" s="245">
        <f>Master2!B35</f>
        <v>0</v>
      </c>
      <c r="D35" s="360" t="s">
        <v>170</v>
      </c>
      <c r="E35" s="247">
        <f>Master2!K35</f>
        <v>0</v>
      </c>
      <c r="F35" s="246">
        <f>Master2!R35</f>
        <v>0</v>
      </c>
      <c r="G35" s="246">
        <f>Master2!S35</f>
        <v>0</v>
      </c>
    </row>
    <row r="36" spans="1:7" ht="15.75" hidden="1" x14ac:dyDescent="0.25">
      <c r="A36" s="583"/>
      <c r="B36" s="244">
        <f>Master2!C36</f>
        <v>0</v>
      </c>
      <c r="C36" s="245">
        <f>Master2!B36</f>
        <v>0</v>
      </c>
      <c r="D36" s="360" t="s">
        <v>170</v>
      </c>
      <c r="E36" s="247">
        <f>Master2!K36</f>
        <v>0</v>
      </c>
      <c r="F36" s="246">
        <f>Master2!R36</f>
        <v>0</v>
      </c>
      <c r="G36" s="246">
        <f>Master2!S36</f>
        <v>0</v>
      </c>
    </row>
    <row r="37" spans="1:7" ht="18.75" hidden="1" customHeight="1" x14ac:dyDescent="0.25">
      <c r="A37" s="583"/>
      <c r="B37" s="244">
        <f>Master2!C37</f>
        <v>0</v>
      </c>
      <c r="C37" s="245">
        <f>Master2!B37</f>
        <v>0</v>
      </c>
      <c r="D37" s="360" t="s">
        <v>170</v>
      </c>
      <c r="E37" s="247">
        <f>Master2!K37</f>
        <v>0</v>
      </c>
      <c r="F37" s="246">
        <f>Master2!R37</f>
        <v>0</v>
      </c>
      <c r="G37" s="246">
        <f>Master2!S37</f>
        <v>0</v>
      </c>
    </row>
    <row r="38" spans="1:7" ht="15.75" hidden="1" x14ac:dyDescent="0.25">
      <c r="A38" s="583"/>
      <c r="B38" s="244">
        <f>Master2!C38</f>
        <v>0</v>
      </c>
      <c r="C38" s="245">
        <f>Master2!B38</f>
        <v>0</v>
      </c>
      <c r="D38" s="360" t="s">
        <v>170</v>
      </c>
      <c r="E38" s="247">
        <f>Master2!K38</f>
        <v>0</v>
      </c>
      <c r="F38" s="246">
        <f>Master2!R38</f>
        <v>0</v>
      </c>
      <c r="G38" s="246">
        <f>Master2!S38</f>
        <v>0</v>
      </c>
    </row>
    <row r="39" spans="1:7" ht="18.75" hidden="1" customHeight="1" x14ac:dyDescent="0.25">
      <c r="A39" s="583"/>
      <c r="B39" s="244">
        <f>Master2!C39</f>
        <v>0</v>
      </c>
      <c r="C39" s="245">
        <f>Master2!B39</f>
        <v>0</v>
      </c>
      <c r="D39" s="360" t="s">
        <v>170</v>
      </c>
      <c r="E39" s="247">
        <f>Master2!K39</f>
        <v>0</v>
      </c>
      <c r="F39" s="246">
        <f>Master2!R39</f>
        <v>0</v>
      </c>
      <c r="G39" s="246">
        <f>Master2!S39</f>
        <v>0</v>
      </c>
    </row>
    <row r="40" spans="1:7" ht="18.75" hidden="1" customHeight="1" x14ac:dyDescent="0.25">
      <c r="A40" s="583"/>
      <c r="B40" s="244">
        <f>Master2!C40</f>
        <v>0</v>
      </c>
      <c r="C40" s="245">
        <f>Master2!B40</f>
        <v>0</v>
      </c>
      <c r="D40" s="360" t="s">
        <v>170</v>
      </c>
      <c r="E40" s="247">
        <f>Master2!K40</f>
        <v>0</v>
      </c>
      <c r="F40" s="246">
        <f>Master2!R40</f>
        <v>0</v>
      </c>
      <c r="G40" s="246">
        <f>Master2!S40</f>
        <v>0</v>
      </c>
    </row>
    <row r="41" spans="1:7" ht="18.75" hidden="1" customHeight="1" x14ac:dyDescent="0.25">
      <c r="A41" s="583"/>
      <c r="B41" s="244">
        <f>Master2!C41</f>
        <v>0</v>
      </c>
      <c r="C41" s="245">
        <f>Master2!B41</f>
        <v>0</v>
      </c>
      <c r="D41" s="360" t="s">
        <v>170</v>
      </c>
      <c r="E41" s="247">
        <f>Master2!K41</f>
        <v>0</v>
      </c>
      <c r="F41" s="246">
        <f>Master2!R41</f>
        <v>0</v>
      </c>
      <c r="G41" s="246">
        <f>Master2!S41</f>
        <v>0</v>
      </c>
    </row>
    <row r="42" spans="1:7" ht="18.75" hidden="1" customHeight="1" x14ac:dyDescent="0.25">
      <c r="A42" s="583"/>
      <c r="B42" s="244">
        <f>Master2!C42</f>
        <v>0</v>
      </c>
      <c r="C42" s="245">
        <f>Master2!B42</f>
        <v>0</v>
      </c>
      <c r="D42" s="360" t="s">
        <v>170</v>
      </c>
      <c r="E42" s="247">
        <f>Master2!K42</f>
        <v>0</v>
      </c>
      <c r="F42" s="246">
        <f>Master2!R42</f>
        <v>0</v>
      </c>
      <c r="G42" s="246">
        <f>Master2!S42</f>
        <v>0</v>
      </c>
    </row>
    <row r="43" spans="1:7" ht="18.75" hidden="1" customHeight="1" x14ac:dyDescent="0.25">
      <c r="A43" s="583"/>
      <c r="B43" s="244">
        <f>Master2!C43</f>
        <v>0</v>
      </c>
      <c r="C43" s="245">
        <f>Master2!B43</f>
        <v>0</v>
      </c>
      <c r="D43" s="360" t="s">
        <v>170</v>
      </c>
      <c r="E43" s="247">
        <f>Master2!K43</f>
        <v>0</v>
      </c>
      <c r="F43" s="246">
        <f>Master2!R43</f>
        <v>0</v>
      </c>
      <c r="G43" s="246">
        <f>Master2!S43</f>
        <v>0</v>
      </c>
    </row>
    <row r="44" spans="1:7" ht="18.75" hidden="1" customHeight="1" x14ac:dyDescent="0.25">
      <c r="A44" s="583"/>
      <c r="B44" s="244">
        <f>Master2!C44</f>
        <v>0</v>
      </c>
      <c r="C44" s="245">
        <f>Master2!B44</f>
        <v>0</v>
      </c>
      <c r="D44" s="360" t="s">
        <v>170</v>
      </c>
      <c r="E44" s="247">
        <f>Master2!K44</f>
        <v>0</v>
      </c>
      <c r="F44" s="246">
        <f>Master2!R44</f>
        <v>0</v>
      </c>
      <c r="G44" s="246">
        <f>Master2!S44</f>
        <v>0</v>
      </c>
    </row>
    <row r="45" spans="1:7" ht="18.75" hidden="1" customHeight="1" x14ac:dyDescent="0.25">
      <c r="A45" s="583"/>
      <c r="B45" s="244">
        <f>Master2!C45</f>
        <v>0</v>
      </c>
      <c r="C45" s="245">
        <f>Master2!B45</f>
        <v>0</v>
      </c>
      <c r="D45" s="360" t="s">
        <v>170</v>
      </c>
      <c r="E45" s="247">
        <f>Master2!K45</f>
        <v>0</v>
      </c>
      <c r="F45" s="246">
        <f>Master2!R45</f>
        <v>0</v>
      </c>
      <c r="G45" s="246">
        <f>Master2!S45</f>
        <v>0</v>
      </c>
    </row>
    <row r="46" spans="1:7" ht="18.75" hidden="1" customHeight="1" x14ac:dyDescent="0.25">
      <c r="A46" s="583"/>
      <c r="B46" s="244">
        <f>Master2!C46</f>
        <v>0</v>
      </c>
      <c r="C46" s="245">
        <f>Master2!B46</f>
        <v>0</v>
      </c>
      <c r="D46" s="360" t="s">
        <v>170</v>
      </c>
      <c r="E46" s="247">
        <f>Master2!K46</f>
        <v>0</v>
      </c>
      <c r="F46" s="246">
        <f>Master2!R46</f>
        <v>0</v>
      </c>
      <c r="G46" s="246">
        <f>Master2!S46</f>
        <v>0</v>
      </c>
    </row>
    <row r="47" spans="1:7" ht="18.75" hidden="1" customHeight="1" x14ac:dyDescent="0.25">
      <c r="A47" s="583"/>
      <c r="B47" s="244">
        <f>Master2!C47</f>
        <v>0</v>
      </c>
      <c r="C47" s="245">
        <f>Master2!B47</f>
        <v>0</v>
      </c>
      <c r="D47" s="360" t="s">
        <v>170</v>
      </c>
      <c r="E47" s="247">
        <f>Master2!K47</f>
        <v>0</v>
      </c>
      <c r="F47" s="246">
        <f>Master2!R47</f>
        <v>0</v>
      </c>
      <c r="G47" s="246">
        <f>Master2!S47</f>
        <v>0</v>
      </c>
    </row>
    <row r="48" spans="1:7" ht="18.75" hidden="1" customHeight="1" x14ac:dyDescent="0.25">
      <c r="A48" s="583"/>
      <c r="B48" s="244">
        <f>Master2!C48</f>
        <v>0</v>
      </c>
      <c r="C48" s="245">
        <f>Master2!B48</f>
        <v>0</v>
      </c>
      <c r="D48" s="360" t="s">
        <v>170</v>
      </c>
      <c r="E48" s="247">
        <f>Master2!K48</f>
        <v>0</v>
      </c>
      <c r="F48" s="246">
        <f>Master2!R48</f>
        <v>0</v>
      </c>
      <c r="G48" s="246">
        <f>Master2!S48</f>
        <v>0</v>
      </c>
    </row>
    <row r="49" spans="1:7" ht="18.75" hidden="1" customHeight="1" x14ac:dyDescent="0.25">
      <c r="A49" s="583"/>
      <c r="B49" s="244">
        <f>Master2!C49</f>
        <v>0</v>
      </c>
      <c r="C49" s="245">
        <f>Master2!B49</f>
        <v>0</v>
      </c>
      <c r="D49" s="360" t="s">
        <v>170</v>
      </c>
      <c r="E49" s="247">
        <f>Master2!K49</f>
        <v>0</v>
      </c>
      <c r="F49" s="246">
        <f>Master2!R49</f>
        <v>0</v>
      </c>
      <c r="G49" s="246">
        <f>Master2!S49</f>
        <v>0</v>
      </c>
    </row>
    <row r="50" spans="1:7" ht="18.75" hidden="1" customHeight="1" x14ac:dyDescent="0.25">
      <c r="A50" s="583"/>
      <c r="B50" s="244">
        <f>Master2!C50</f>
        <v>0</v>
      </c>
      <c r="C50" s="245">
        <f>Master2!B50</f>
        <v>0</v>
      </c>
      <c r="D50" s="360" t="s">
        <v>170</v>
      </c>
      <c r="E50" s="247">
        <f>Master2!K50</f>
        <v>0</v>
      </c>
      <c r="F50" s="246">
        <f>Master2!R50</f>
        <v>0</v>
      </c>
      <c r="G50" s="246">
        <f>Master2!S50</f>
        <v>0</v>
      </c>
    </row>
    <row r="51" spans="1:7" ht="15.75" hidden="1" x14ac:dyDescent="0.25">
      <c r="A51" s="583"/>
      <c r="B51" s="244">
        <f>Master2!C51</f>
        <v>0</v>
      </c>
      <c r="C51" s="245">
        <f>Master2!B51</f>
        <v>0</v>
      </c>
      <c r="D51" s="360" t="s">
        <v>170</v>
      </c>
      <c r="E51" s="247">
        <f>Master2!K51</f>
        <v>0</v>
      </c>
      <c r="F51" s="246">
        <f>Master2!R51</f>
        <v>0</v>
      </c>
      <c r="G51" s="246">
        <f>Master2!S51</f>
        <v>0</v>
      </c>
    </row>
    <row r="52" spans="1:7" ht="20.25" hidden="1" customHeight="1" x14ac:dyDescent="0.25">
      <c r="A52" s="583"/>
      <c r="B52" s="244">
        <f>Master2!C52</f>
        <v>0</v>
      </c>
      <c r="C52" s="245">
        <f>Master2!B52</f>
        <v>0</v>
      </c>
      <c r="D52" s="360" t="s">
        <v>170</v>
      </c>
      <c r="E52" s="247">
        <f>Master2!K52</f>
        <v>0</v>
      </c>
      <c r="F52" s="246">
        <f>Master2!R52</f>
        <v>0</v>
      </c>
      <c r="G52" s="246">
        <f>Master2!S52</f>
        <v>0</v>
      </c>
    </row>
    <row r="53" spans="1:7" ht="15.75" hidden="1" x14ac:dyDescent="0.25">
      <c r="A53" s="583"/>
      <c r="B53" s="244">
        <f>Master2!C53</f>
        <v>0</v>
      </c>
      <c r="C53" s="245">
        <f>Master2!B53</f>
        <v>0</v>
      </c>
      <c r="D53" s="360" t="s">
        <v>170</v>
      </c>
      <c r="E53" s="247">
        <f>Master2!K53</f>
        <v>0</v>
      </c>
      <c r="F53" s="246">
        <f>Master2!R53</f>
        <v>0</v>
      </c>
      <c r="G53" s="246">
        <f>Master2!S53</f>
        <v>0</v>
      </c>
    </row>
    <row r="54" spans="1:7" ht="15.75" hidden="1" x14ac:dyDescent="0.25">
      <c r="A54" s="583"/>
      <c r="B54" s="244">
        <f>Master2!C54</f>
        <v>0</v>
      </c>
      <c r="C54" s="245">
        <f>Master2!B54</f>
        <v>0</v>
      </c>
      <c r="D54" s="360" t="s">
        <v>170</v>
      </c>
      <c r="E54" s="247">
        <f>Master2!K54</f>
        <v>0</v>
      </c>
      <c r="F54" s="246">
        <f>Master2!R54</f>
        <v>0</v>
      </c>
      <c r="G54" s="246">
        <f>Master2!S54</f>
        <v>0</v>
      </c>
    </row>
    <row r="55" spans="1:7" ht="15.75" hidden="1" x14ac:dyDescent="0.25">
      <c r="A55" s="583"/>
      <c r="B55" s="244">
        <f>Master2!C55</f>
        <v>0</v>
      </c>
      <c r="C55" s="245">
        <f>Master2!B55</f>
        <v>0</v>
      </c>
      <c r="D55" s="360" t="s">
        <v>170</v>
      </c>
      <c r="E55" s="247">
        <f>Master2!K55</f>
        <v>0</v>
      </c>
      <c r="F55" s="246">
        <f>Master2!R55</f>
        <v>0</v>
      </c>
      <c r="G55" s="246">
        <f>Master2!S55</f>
        <v>0</v>
      </c>
    </row>
    <row r="56" spans="1:7" ht="15.75" hidden="1" x14ac:dyDescent="0.25">
      <c r="A56" s="583"/>
      <c r="B56" s="244">
        <f>Master2!C56</f>
        <v>0</v>
      </c>
      <c r="C56" s="245">
        <f>Master2!B56</f>
        <v>0</v>
      </c>
      <c r="D56" s="360" t="s">
        <v>170</v>
      </c>
      <c r="E56" s="247">
        <f>Master2!K56</f>
        <v>0</v>
      </c>
      <c r="F56" s="246">
        <f>Master2!R56</f>
        <v>0</v>
      </c>
      <c r="G56" s="246">
        <f>Master2!S56</f>
        <v>0</v>
      </c>
    </row>
    <row r="57" spans="1:7" ht="15.75" hidden="1" x14ac:dyDescent="0.25">
      <c r="A57" s="583"/>
      <c r="B57" s="244">
        <f>Master2!C57</f>
        <v>0</v>
      </c>
      <c r="C57" s="245">
        <f>Master2!B57</f>
        <v>0</v>
      </c>
      <c r="D57" s="360" t="s">
        <v>170</v>
      </c>
      <c r="E57" s="247">
        <f>Master2!K57</f>
        <v>0</v>
      </c>
      <c r="F57" s="246">
        <f>Master2!R57</f>
        <v>0</v>
      </c>
      <c r="G57" s="246">
        <f>Master2!S57</f>
        <v>0</v>
      </c>
    </row>
    <row r="58" spans="1:7" ht="15.75" hidden="1" x14ac:dyDescent="0.25">
      <c r="A58" s="583"/>
      <c r="B58" s="244">
        <f>Master2!C58</f>
        <v>0</v>
      </c>
      <c r="C58" s="245">
        <f>Master2!B58</f>
        <v>0</v>
      </c>
      <c r="D58" s="360" t="s">
        <v>170</v>
      </c>
      <c r="E58" s="247">
        <f>Master2!K58</f>
        <v>0</v>
      </c>
      <c r="F58" s="246">
        <f>Master2!R58</f>
        <v>0</v>
      </c>
      <c r="G58" s="246">
        <f>Master2!S58</f>
        <v>0</v>
      </c>
    </row>
    <row r="59" spans="1:7" ht="15.75" hidden="1" x14ac:dyDescent="0.25">
      <c r="A59" s="583"/>
      <c r="B59" s="244">
        <f>Master2!C59</f>
        <v>0</v>
      </c>
      <c r="C59" s="245">
        <f>Master2!B59</f>
        <v>0</v>
      </c>
      <c r="D59" s="360" t="s">
        <v>170</v>
      </c>
      <c r="E59" s="247">
        <f>Master2!K59</f>
        <v>0</v>
      </c>
      <c r="F59" s="246">
        <f>Master2!R59</f>
        <v>0</v>
      </c>
      <c r="G59" s="246">
        <f>Master2!S59</f>
        <v>0</v>
      </c>
    </row>
    <row r="60" spans="1:7" ht="15.75" hidden="1" x14ac:dyDescent="0.25">
      <c r="A60" s="583"/>
      <c r="B60" s="244">
        <f>Master2!C60</f>
        <v>0</v>
      </c>
      <c r="C60" s="245">
        <f>Master2!B60</f>
        <v>0</v>
      </c>
      <c r="D60" s="360" t="s">
        <v>170</v>
      </c>
      <c r="E60" s="247">
        <f>Master2!K60</f>
        <v>0</v>
      </c>
      <c r="F60" s="246">
        <f>Master2!R60</f>
        <v>0</v>
      </c>
      <c r="G60" s="246">
        <f>Master2!S60</f>
        <v>0</v>
      </c>
    </row>
    <row r="61" spans="1:7" ht="15.75" hidden="1" x14ac:dyDescent="0.25">
      <c r="A61" s="584"/>
      <c r="B61" s="244">
        <f>Master2!C61</f>
        <v>0</v>
      </c>
      <c r="C61" s="245">
        <f>Master2!B61</f>
        <v>0</v>
      </c>
      <c r="D61" s="360" t="s">
        <v>170</v>
      </c>
      <c r="E61" s="247">
        <f>Master2!K61</f>
        <v>0</v>
      </c>
      <c r="F61" s="246">
        <f>Master2!R61</f>
        <v>0</v>
      </c>
      <c r="G61" s="246">
        <f>Master2!S61</f>
        <v>0</v>
      </c>
    </row>
    <row r="62" spans="1:7" ht="18.75" x14ac:dyDescent="0.2">
      <c r="A62" s="112"/>
      <c r="B62" s="249" t="s">
        <v>7</v>
      </c>
      <c r="C62" s="112"/>
      <c r="D62" s="112"/>
      <c r="E62" s="109">
        <f>SUM(E5:E61)</f>
        <v>654900</v>
      </c>
      <c r="F62" s="112"/>
      <c r="G62" s="112"/>
    </row>
    <row r="64" spans="1:7" ht="18.75" x14ac:dyDescent="0.3">
      <c r="E64" s="547" t="str">
        <f>Master1!L2</f>
        <v>iz/kkukpk;Z</v>
      </c>
      <c r="F64" s="547"/>
      <c r="G64" s="547"/>
    </row>
    <row r="65" spans="1:14" ht="18.75" x14ac:dyDescent="0.3">
      <c r="E65" s="547" t="str">
        <f>Master1!L3</f>
        <v>jktdh; mPp ek/;fed fo|ky;</v>
      </c>
      <c r="F65" s="547"/>
      <c r="G65" s="547"/>
    </row>
    <row r="66" spans="1:14" ht="18.75" x14ac:dyDescent="0.3">
      <c r="E66" s="547" t="str">
        <f>Master1!L4</f>
        <v>vkarjksyh lkaxk &amp; ijcrlj ¼ukxkSj½</v>
      </c>
      <c r="F66" s="547"/>
      <c r="G66" s="547"/>
    </row>
    <row r="67" spans="1:14" ht="18" x14ac:dyDescent="0.2">
      <c r="C67" s="221">
        <v>11</v>
      </c>
      <c r="G67" s="1"/>
    </row>
    <row r="68" spans="1:14" x14ac:dyDescent="0.2">
      <c r="G68" s="1"/>
    </row>
    <row r="74" spans="1:14" ht="50.25" customHeight="1" x14ac:dyDescent="0.35">
      <c r="A74" s="578" t="s">
        <v>250</v>
      </c>
      <c r="B74" s="578"/>
      <c r="C74" s="578"/>
      <c r="D74" s="578"/>
      <c r="E74" s="578"/>
      <c r="F74" s="578"/>
      <c r="G74" s="578"/>
      <c r="H74" s="242"/>
      <c r="I74" s="242"/>
      <c r="J74" s="242"/>
      <c r="K74" s="242"/>
      <c r="L74" s="242"/>
      <c r="M74" s="242"/>
      <c r="N74" s="242"/>
    </row>
  </sheetData>
  <sheetProtection password="E32B" sheet="1" objects="1" scenarios="1" formatCells="0" formatColumns="0" formatRows="0"/>
  <mergeCells count="7">
    <mergeCell ref="A1:G1"/>
    <mergeCell ref="A74:G74"/>
    <mergeCell ref="A3:G3"/>
    <mergeCell ref="E64:G64"/>
    <mergeCell ref="E65:G65"/>
    <mergeCell ref="E66:G66"/>
    <mergeCell ref="A6:A61"/>
  </mergeCells>
  <printOptions horizontalCentered="1"/>
  <pageMargins left="0.31496062992125984" right="0.31496062992125984" top="0.35433070866141736" bottom="0.35433070866141736" header="0.51181102362204722" footer="0.51181102362204722"/>
  <pageSetup paperSize="9" scale="90" orientation="landscape" horizontalDpi="360" verticalDpi="360" r:id="rId1"/>
  <headerFooter alignWithMargins="0">
    <oddFooter>&amp;C&amp;Z&amp;F&amp;R&amp;A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G35"/>
  <sheetViews>
    <sheetView view="pageBreakPreview" topLeftCell="A16" zoomScale="115" zoomScaleNormal="115" zoomScaleSheetLayoutView="115" workbookViewId="0">
      <selection activeCell="F19" sqref="F19"/>
    </sheetView>
  </sheetViews>
  <sheetFormatPr defaultColWidth="9.28515625" defaultRowHeight="12.75" x14ac:dyDescent="0.2"/>
  <cols>
    <col min="1" max="1" width="13" style="10" customWidth="1"/>
    <col min="2" max="2" width="28.42578125" style="10" customWidth="1"/>
    <col min="3" max="3" width="17.5703125" style="10" customWidth="1"/>
    <col min="4" max="4" width="17" style="10" customWidth="1"/>
    <col min="5" max="5" width="15.7109375" style="10" customWidth="1"/>
    <col min="6" max="6" width="17" style="10" customWidth="1"/>
    <col min="7" max="7" width="17.42578125" style="10" customWidth="1"/>
    <col min="8" max="8" width="11.7109375" style="10" customWidth="1"/>
    <col min="9" max="9" width="18.42578125" style="10" customWidth="1"/>
    <col min="10" max="10" width="10.28515625" style="10" customWidth="1"/>
    <col min="11" max="11" width="12.7109375" style="10" customWidth="1"/>
    <col min="12" max="12" width="10.5703125" style="10" customWidth="1"/>
    <col min="13" max="16384" width="9.28515625" style="10"/>
  </cols>
  <sheetData>
    <row r="1" spans="1:7" ht="18.75" x14ac:dyDescent="0.3">
      <c r="A1" s="485" t="str">
        <f>Master1!C1</f>
        <v>dk;kZy; iz/kkukpk;Z jktdh; mPp ek/;fed fo|ky; vkarjksyh lkaxk &amp; ijcrlj ¼ukxkSj½</v>
      </c>
      <c r="B1" s="485"/>
      <c r="C1" s="485"/>
      <c r="D1" s="485"/>
      <c r="E1" s="485"/>
      <c r="F1" s="485"/>
      <c r="G1" s="589"/>
    </row>
    <row r="2" spans="1:7" ht="18.75" x14ac:dyDescent="0.3">
      <c r="A2" s="485" t="s">
        <v>131</v>
      </c>
      <c r="B2" s="485"/>
      <c r="C2" s="485"/>
      <c r="D2" s="485"/>
      <c r="E2" s="485"/>
      <c r="F2" s="485"/>
      <c r="G2" s="485"/>
    </row>
    <row r="3" spans="1:7" ht="23.25" x14ac:dyDescent="0.25">
      <c r="A3" s="299" t="s">
        <v>145</v>
      </c>
      <c r="B3" s="103" t="str">
        <f>Master1!C4</f>
        <v>2202-02-109-01-00</v>
      </c>
      <c r="C3" s="183" t="str">
        <f>Master1!H4</f>
        <v>STATE FUND</v>
      </c>
      <c r="D3" s="298" t="s">
        <v>411</v>
      </c>
      <c r="E3" s="250">
        <f>Master1!C3</f>
        <v>34581</v>
      </c>
      <c r="G3" s="297" t="s">
        <v>252</v>
      </c>
    </row>
    <row r="4" spans="1:7" ht="18.75" customHeight="1" x14ac:dyDescent="0.2">
      <c r="A4" s="587" t="s">
        <v>132</v>
      </c>
      <c r="B4" s="587" t="s">
        <v>133</v>
      </c>
      <c r="C4" s="585" t="s">
        <v>134</v>
      </c>
      <c r="D4" s="586"/>
      <c r="E4" s="587" t="s">
        <v>135</v>
      </c>
      <c r="F4" s="587" t="s">
        <v>499</v>
      </c>
      <c r="G4" s="587" t="s">
        <v>500</v>
      </c>
    </row>
    <row r="5" spans="1:7" ht="31.5" x14ac:dyDescent="0.2">
      <c r="A5" s="588"/>
      <c r="B5" s="588"/>
      <c r="C5" s="108" t="s">
        <v>497</v>
      </c>
      <c r="D5" s="108" t="s">
        <v>498</v>
      </c>
      <c r="E5" s="588"/>
      <c r="F5" s="588"/>
      <c r="G5" s="588"/>
    </row>
    <row r="6" spans="1:7" ht="21.75" customHeight="1" x14ac:dyDescent="0.2">
      <c r="A6" s="263">
        <v>1</v>
      </c>
      <c r="B6" s="263" t="s">
        <v>136</v>
      </c>
      <c r="C6" s="104">
        <f>Master1!L14</f>
        <v>11</v>
      </c>
      <c r="D6" s="104">
        <f>Master1!L13</f>
        <v>1</v>
      </c>
      <c r="E6" s="361">
        <v>0.34</v>
      </c>
      <c r="F6" s="106">
        <f>P8G1!N71</f>
        <v>233512</v>
      </c>
      <c r="G6" s="106">
        <f>P8G1!M71</f>
        <v>240448</v>
      </c>
    </row>
    <row r="7" spans="1:7" ht="21.75" customHeight="1" x14ac:dyDescent="0.2">
      <c r="A7" s="263">
        <v>2</v>
      </c>
      <c r="B7" s="263" t="s">
        <v>137</v>
      </c>
      <c r="C7" s="104">
        <f>Master1!K14</f>
        <v>11</v>
      </c>
      <c r="D7" s="104">
        <f>Master1!L14</f>
        <v>11</v>
      </c>
      <c r="E7" s="361">
        <v>0.34</v>
      </c>
      <c r="F7" s="106">
        <f>P8G1!N72</f>
        <v>2378096</v>
      </c>
      <c r="G7" s="106">
        <f>P8G1!M72</f>
        <v>2485672</v>
      </c>
    </row>
    <row r="8" spans="1:7" s="11" customFormat="1" ht="18.75" x14ac:dyDescent="0.2">
      <c r="A8" s="590" t="s">
        <v>7</v>
      </c>
      <c r="B8" s="590"/>
      <c r="C8" s="334">
        <f>SUM(C6:C7)</f>
        <v>22</v>
      </c>
      <c r="D8" s="334">
        <f>SUM(D6:D7)</f>
        <v>12</v>
      </c>
      <c r="E8" s="105"/>
      <c r="F8" s="334">
        <f>SUM(F6:F7)</f>
        <v>2611608</v>
      </c>
      <c r="G8" s="334">
        <f>SUM(G6:G7)</f>
        <v>2726120</v>
      </c>
    </row>
    <row r="9" spans="1:7" ht="18.75" x14ac:dyDescent="0.3">
      <c r="A9" s="485" t="s">
        <v>138</v>
      </c>
      <c r="B9" s="485"/>
      <c r="C9" s="485"/>
      <c r="D9" s="485"/>
      <c r="E9" s="485"/>
      <c r="F9" s="485"/>
      <c r="G9" s="485"/>
    </row>
    <row r="10" spans="1:7" ht="18.75" customHeight="1" x14ac:dyDescent="0.2">
      <c r="A10" s="263">
        <v>1</v>
      </c>
      <c r="B10" s="263" t="s">
        <v>136</v>
      </c>
      <c r="C10" s="104">
        <f>Master1!M13</f>
        <v>1</v>
      </c>
      <c r="D10" s="104">
        <f>Master1!N13</f>
        <v>1</v>
      </c>
      <c r="E10" s="361">
        <v>0.09</v>
      </c>
      <c r="F10" s="106">
        <f>P8G1!N74</f>
        <v>61812</v>
      </c>
      <c r="G10" s="106">
        <f>P8G1!M74</f>
        <v>63648</v>
      </c>
    </row>
    <row r="11" spans="1:7" ht="23.25" customHeight="1" x14ac:dyDescent="0.2">
      <c r="A11" s="263">
        <v>2</v>
      </c>
      <c r="B11" s="263" t="s">
        <v>137</v>
      </c>
      <c r="C11" s="104">
        <f>Master1!M14</f>
        <v>11</v>
      </c>
      <c r="D11" s="104">
        <f>Master1!N14</f>
        <v>11</v>
      </c>
      <c r="E11" s="361">
        <v>0.09</v>
      </c>
      <c r="F11" s="106">
        <f>P8G1!N75</f>
        <v>629496</v>
      </c>
      <c r="G11" s="106">
        <f>P8G1!M75</f>
        <v>657972</v>
      </c>
    </row>
    <row r="12" spans="1:7" s="11" customFormat="1" ht="18.75" x14ac:dyDescent="0.2">
      <c r="A12" s="590" t="s">
        <v>7</v>
      </c>
      <c r="B12" s="590"/>
      <c r="C12" s="334">
        <f>SUM(C10:C11)</f>
        <v>12</v>
      </c>
      <c r="D12" s="334">
        <f>SUM(D10:D11)</f>
        <v>12</v>
      </c>
      <c r="E12" s="105"/>
      <c r="F12" s="334">
        <f>SUM(F10:F11)</f>
        <v>691308</v>
      </c>
      <c r="G12" s="334">
        <f>SUM(G10:G11)</f>
        <v>721620</v>
      </c>
    </row>
    <row r="13" spans="1:7" ht="18.75" x14ac:dyDescent="0.3">
      <c r="A13" s="485" t="s">
        <v>139</v>
      </c>
      <c r="B13" s="485"/>
      <c r="C13" s="485"/>
      <c r="D13" s="485"/>
      <c r="E13" s="485"/>
      <c r="F13" s="485"/>
      <c r="G13" s="485"/>
    </row>
    <row r="14" spans="1:7" ht="32.25" customHeight="1" x14ac:dyDescent="0.2">
      <c r="A14" s="263">
        <v>1</v>
      </c>
      <c r="B14" s="263" t="s">
        <v>136</v>
      </c>
      <c r="C14" s="106">
        <f>Master1!O13</f>
        <v>1</v>
      </c>
      <c r="D14" s="106">
        <f>Master1!P13</f>
        <v>0</v>
      </c>
      <c r="E14" s="182"/>
      <c r="F14" s="106">
        <f>P8G1!N77</f>
        <v>3366</v>
      </c>
      <c r="G14" s="106">
        <f>P8G1!M77</f>
        <v>0</v>
      </c>
    </row>
    <row r="15" spans="1:7" ht="29.25" customHeight="1" x14ac:dyDescent="0.2">
      <c r="A15" s="263">
        <v>2</v>
      </c>
      <c r="B15" s="263" t="s">
        <v>137</v>
      </c>
      <c r="C15" s="106">
        <f>Master1!O14</f>
        <v>10</v>
      </c>
      <c r="D15" s="106">
        <f>Master1!P14</f>
        <v>0</v>
      </c>
      <c r="E15" s="182"/>
      <c r="F15" s="106">
        <f>P8G1!N78</f>
        <v>34788</v>
      </c>
      <c r="G15" s="106">
        <f>P8G1!M78</f>
        <v>0</v>
      </c>
    </row>
    <row r="16" spans="1:7" s="11" customFormat="1" ht="18.75" x14ac:dyDescent="0.2">
      <c r="A16" s="590" t="s">
        <v>7</v>
      </c>
      <c r="B16" s="590"/>
      <c r="C16" s="105">
        <f>SUM(C14:C15)</f>
        <v>11</v>
      </c>
      <c r="D16" s="105">
        <f>SUM(D14:D15)</f>
        <v>0</v>
      </c>
      <c r="E16" s="97"/>
      <c r="F16" s="334">
        <f>SUM(F14:F15)</f>
        <v>38154</v>
      </c>
      <c r="G16" s="334">
        <f>P8G1!M79</f>
        <v>0</v>
      </c>
    </row>
    <row r="17" spans="1:7" ht="18.75" x14ac:dyDescent="0.3">
      <c r="A17" s="485" t="s">
        <v>140</v>
      </c>
      <c r="B17" s="485"/>
      <c r="C17" s="485"/>
      <c r="D17" s="485"/>
      <c r="E17" s="485"/>
      <c r="F17" s="485"/>
      <c r="G17" s="485"/>
    </row>
    <row r="18" spans="1:7" ht="20.100000000000001" customHeight="1" x14ac:dyDescent="0.25">
      <c r="A18" s="300">
        <v>1</v>
      </c>
      <c r="B18" s="301" t="s">
        <v>141</v>
      </c>
      <c r="C18" s="63">
        <f>Master1!Q15</f>
        <v>0</v>
      </c>
      <c r="D18" s="63">
        <f>Master1!R15</f>
        <v>0</v>
      </c>
      <c r="E18" s="59">
        <v>1200</v>
      </c>
      <c r="F18" s="63">
        <f>(C18*1*600)+C18*E18*11</f>
        <v>0</v>
      </c>
      <c r="G18" s="63">
        <f>D18*E18*12</f>
        <v>0</v>
      </c>
    </row>
    <row r="19" spans="1:7" ht="20.100000000000001" customHeight="1" x14ac:dyDescent="0.25">
      <c r="A19" s="300">
        <v>2</v>
      </c>
      <c r="B19" s="301" t="s">
        <v>10</v>
      </c>
      <c r="C19" s="63">
        <f>Master1!S15</f>
        <v>1</v>
      </c>
      <c r="D19" s="63">
        <f>Master1!T15</f>
        <v>1</v>
      </c>
      <c r="E19" s="59">
        <v>900</v>
      </c>
      <c r="F19" s="63">
        <f>C19*E19</f>
        <v>900</v>
      </c>
      <c r="G19" s="63">
        <f>D19*E19</f>
        <v>900</v>
      </c>
    </row>
    <row r="20" spans="1:7" ht="20.100000000000001" customHeight="1" x14ac:dyDescent="0.25">
      <c r="A20" s="300">
        <v>3</v>
      </c>
      <c r="B20" s="301" t="s">
        <v>409</v>
      </c>
      <c r="C20" s="63">
        <f>Master1!U15</f>
        <v>0</v>
      </c>
      <c r="D20" s="63">
        <f>Master1!V15</f>
        <v>0</v>
      </c>
      <c r="E20" s="59">
        <v>1800</v>
      </c>
      <c r="F20" s="63">
        <f>C20*E20</f>
        <v>0</v>
      </c>
      <c r="G20" s="63">
        <f>D20*E20</f>
        <v>0</v>
      </c>
    </row>
    <row r="21" spans="1:7" ht="20.100000000000001" customHeight="1" x14ac:dyDescent="0.25">
      <c r="A21" s="300">
        <v>4</v>
      </c>
      <c r="B21" s="301" t="s">
        <v>13</v>
      </c>
      <c r="C21" s="107">
        <f>Master1!W15</f>
        <v>8</v>
      </c>
      <c r="D21" s="63">
        <f>Master1!X15</f>
        <v>9</v>
      </c>
      <c r="E21" s="59">
        <v>6774</v>
      </c>
      <c r="F21" s="63">
        <f>C21*E21</f>
        <v>54192</v>
      </c>
      <c r="G21" s="63">
        <f>D21*E21</f>
        <v>60966</v>
      </c>
    </row>
    <row r="22" spans="1:7" s="12" customFormat="1" ht="33" customHeight="1" x14ac:dyDescent="0.2">
      <c r="A22" s="323">
        <v>5</v>
      </c>
      <c r="B22" s="302" t="s">
        <v>142</v>
      </c>
      <c r="C22" s="107">
        <f>Master1!Y15</f>
        <v>1</v>
      </c>
      <c r="D22" s="107">
        <f>Master1!Z15</f>
        <v>0</v>
      </c>
      <c r="E22" s="340">
        <v>9281</v>
      </c>
      <c r="F22" s="107">
        <f>C22*E22</f>
        <v>9281</v>
      </c>
      <c r="G22" s="107">
        <f>D22*E22</f>
        <v>0</v>
      </c>
    </row>
    <row r="23" spans="1:7" s="12" customFormat="1" ht="15.75" x14ac:dyDescent="0.2">
      <c r="A23" s="323">
        <v>6</v>
      </c>
      <c r="B23" s="302" t="s">
        <v>253</v>
      </c>
      <c r="C23" s="98"/>
      <c r="D23" s="98"/>
      <c r="E23" s="13"/>
      <c r="F23" s="324">
        <f>P8G1!N89</f>
        <v>0</v>
      </c>
      <c r="G23" s="99">
        <v>0</v>
      </c>
    </row>
    <row r="24" spans="1:7" ht="18" customHeight="1" x14ac:dyDescent="0.2">
      <c r="A24" s="591">
        <v>7</v>
      </c>
      <c r="B24" s="303" t="s">
        <v>226</v>
      </c>
      <c r="C24" s="107">
        <f>Master1!AB13</f>
        <v>0</v>
      </c>
      <c r="D24" s="107">
        <f>Master1!AC13</f>
        <v>0</v>
      </c>
      <c r="E24" s="98">
        <v>1650</v>
      </c>
      <c r="F24" s="592">
        <f>C24*E24+C25*E25</f>
        <v>0</v>
      </c>
      <c r="G24" s="592">
        <f>D24*E24+D25*E25</f>
        <v>0</v>
      </c>
    </row>
    <row r="25" spans="1:7" ht="18.75" customHeight="1" x14ac:dyDescent="0.2">
      <c r="A25" s="591"/>
      <c r="B25" s="304" t="s">
        <v>227</v>
      </c>
      <c r="C25" s="107">
        <f>Master1!AB14</f>
        <v>0</v>
      </c>
      <c r="D25" s="107">
        <f>Master1!AC14</f>
        <v>0</v>
      </c>
      <c r="E25" s="98">
        <v>1950</v>
      </c>
      <c r="F25" s="593"/>
      <c r="G25" s="593"/>
    </row>
    <row r="26" spans="1:7" ht="18.75" customHeight="1" x14ac:dyDescent="0.2">
      <c r="A26" s="100"/>
      <c r="B26" s="101"/>
      <c r="C26" s="102"/>
      <c r="D26" s="102"/>
      <c r="E26" s="102"/>
      <c r="F26" s="102"/>
      <c r="G26" s="102"/>
    </row>
    <row r="27" spans="1:7" ht="15.75" x14ac:dyDescent="0.25">
      <c r="F27" s="484" t="str">
        <f>Master1!L2</f>
        <v>iz/kkukpk;Z</v>
      </c>
      <c r="G27" s="484"/>
    </row>
    <row r="28" spans="1:7" ht="15.75" x14ac:dyDescent="0.25">
      <c r="F28" s="484" t="str">
        <f>Master1!L3</f>
        <v>jktdh; mPp ek/;fed fo|ky;</v>
      </c>
      <c r="G28" s="484"/>
    </row>
    <row r="29" spans="1:7" ht="15.75" x14ac:dyDescent="0.25">
      <c r="F29" s="484" t="str">
        <f>Master1!L4</f>
        <v>vkarjksyh lkaxk &amp; ijcrlj ¼ukxkSj½</v>
      </c>
      <c r="G29" s="484"/>
    </row>
    <row r="30" spans="1:7" ht="18" x14ac:dyDescent="0.2">
      <c r="C30" s="317">
        <v>12</v>
      </c>
    </row>
    <row r="31" spans="1:7" x14ac:dyDescent="0.2">
      <c r="G31" s="1"/>
    </row>
    <row r="35" spans="1:7" ht="53.25" customHeight="1" x14ac:dyDescent="0.4">
      <c r="A35" s="502" t="s">
        <v>248</v>
      </c>
      <c r="B35" s="502"/>
      <c r="C35" s="502"/>
      <c r="D35" s="502"/>
      <c r="E35" s="502"/>
      <c r="F35" s="502"/>
      <c r="G35" s="502"/>
    </row>
  </sheetData>
  <sheetProtection algorithmName="SHA-512" hashValue="H8cMm0NGWlYwBm0BT2mudhDiSAj1/JpdoobaiZXQ1QIhLFhIAot4366WKuT9cNDAMnZXPMA7fE7F1YDnyUVzew==" saltValue="nG82L6oWh8LU03ygd86tEg==" spinCount="100000" sheet="1" objects="1" scenarios="1" formatCells="0" formatColumns="0" formatRows="0"/>
  <mergeCells count="21">
    <mergeCell ref="A1:G1"/>
    <mergeCell ref="A35:G35"/>
    <mergeCell ref="F29:G29"/>
    <mergeCell ref="A12:B12"/>
    <mergeCell ref="A13:G13"/>
    <mergeCell ref="A16:B16"/>
    <mergeCell ref="A17:G17"/>
    <mergeCell ref="F27:G27"/>
    <mergeCell ref="F28:G28"/>
    <mergeCell ref="G4:G5"/>
    <mergeCell ref="A24:A25"/>
    <mergeCell ref="F24:F25"/>
    <mergeCell ref="G24:G25"/>
    <mergeCell ref="A2:G2"/>
    <mergeCell ref="A8:B8"/>
    <mergeCell ref="A9:G9"/>
    <mergeCell ref="C4:D4"/>
    <mergeCell ref="A4:A5"/>
    <mergeCell ref="B4:B5"/>
    <mergeCell ref="E4:E5"/>
    <mergeCell ref="F4:F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landscape" horizontalDpi="360" verticalDpi="360" r:id="rId1"/>
  <headerFooter alignWithMargins="0">
    <oddFooter>&amp;C&amp;Z&amp;F&amp;R&amp;A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0000"/>
    <pageSetUpPr fitToPage="1"/>
  </sheetPr>
  <dimension ref="A1:M73"/>
  <sheetViews>
    <sheetView view="pageBreakPreview" topLeftCell="A6" zoomScale="110" zoomScaleSheetLayoutView="110" workbookViewId="0">
      <selection activeCell="A21" sqref="A21:XFD62"/>
    </sheetView>
  </sheetViews>
  <sheetFormatPr defaultColWidth="9.28515625" defaultRowHeight="12.75" x14ac:dyDescent="0.2"/>
  <cols>
    <col min="1" max="1" width="4.28515625" style="10" customWidth="1"/>
    <col min="2" max="2" width="25.28515625" style="10" customWidth="1"/>
    <col min="3" max="3" width="27.7109375" style="10" customWidth="1"/>
    <col min="4" max="11" width="8.7109375" style="10" customWidth="1"/>
    <col min="12" max="16384" width="9.28515625" style="10"/>
  </cols>
  <sheetData>
    <row r="1" spans="1:11" ht="20.25" x14ac:dyDescent="0.3">
      <c r="A1" s="487" t="str">
        <f>Master1!C1</f>
        <v>dk;kZy; iz/kkukpk;Z jktdh; mPp ek/;fed fo|ky; vkarjksyh lkaxk &amp; ijcrlj ¼ukxkSj½</v>
      </c>
      <c r="B1" s="487"/>
      <c r="C1" s="487"/>
      <c r="D1" s="487"/>
      <c r="E1" s="487"/>
      <c r="F1" s="487"/>
      <c r="G1" s="487"/>
      <c r="H1" s="487"/>
      <c r="I1" s="487"/>
      <c r="J1" s="487"/>
      <c r="K1" s="596"/>
    </row>
    <row r="2" spans="1:11" ht="26.25" x14ac:dyDescent="0.35">
      <c r="A2" s="261"/>
      <c r="B2" s="335" t="s">
        <v>413</v>
      </c>
      <c r="C2" s="594" t="str">
        <f>Master1!C4</f>
        <v>2202-02-109-01-00</v>
      </c>
      <c r="D2" s="594"/>
      <c r="E2" s="598" t="str">
        <f>Master1!H4</f>
        <v>STATE FUND</v>
      </c>
      <c r="F2" s="598"/>
      <c r="G2" s="599" t="s">
        <v>411</v>
      </c>
      <c r="H2" s="599"/>
      <c r="I2" s="595">
        <f>Master1!C3</f>
        <v>34581</v>
      </c>
      <c r="J2" s="595"/>
      <c r="K2" s="54"/>
    </row>
    <row r="3" spans="1:11" ht="20.25" x14ac:dyDescent="0.3">
      <c r="A3" s="487" t="s">
        <v>414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</row>
    <row r="4" spans="1:11" ht="15.75" x14ac:dyDescent="0.2">
      <c r="A4" s="597" t="s">
        <v>0</v>
      </c>
      <c r="B4" s="597" t="s">
        <v>125</v>
      </c>
      <c r="C4" s="597" t="s">
        <v>28</v>
      </c>
      <c r="D4" s="597" t="s">
        <v>501</v>
      </c>
      <c r="E4" s="597"/>
      <c r="F4" s="597"/>
      <c r="G4" s="597"/>
      <c r="H4" s="597" t="s">
        <v>502</v>
      </c>
      <c r="I4" s="597"/>
      <c r="J4" s="597"/>
      <c r="K4" s="597"/>
    </row>
    <row r="5" spans="1:11" ht="37.5" customHeight="1" x14ac:dyDescent="0.2">
      <c r="A5" s="597"/>
      <c r="B5" s="597"/>
      <c r="C5" s="597"/>
      <c r="D5" s="263" t="s">
        <v>503</v>
      </c>
      <c r="E5" s="263" t="s">
        <v>11</v>
      </c>
      <c r="F5" s="263" t="s">
        <v>126</v>
      </c>
      <c r="G5" s="263" t="s">
        <v>127</v>
      </c>
      <c r="H5" s="263" t="s">
        <v>504</v>
      </c>
      <c r="I5" s="263" t="s">
        <v>11</v>
      </c>
      <c r="J5" s="263" t="s">
        <v>128</v>
      </c>
      <c r="K5" s="263" t="s">
        <v>127</v>
      </c>
    </row>
    <row r="6" spans="1:11" ht="20.100000000000001" customHeight="1" x14ac:dyDescent="0.25">
      <c r="A6" s="109">
        <f>Master2!A5</f>
        <v>1</v>
      </c>
      <c r="B6" s="296" t="str">
        <f>Master2!B5</f>
        <v>T;ksfr lksuh</v>
      </c>
      <c r="C6" s="110" t="str">
        <f>Master2!C5</f>
        <v>प्रधानाचार्य</v>
      </c>
      <c r="D6" s="111">
        <f>IF(Master2!AD5="No",0,Master2!K5)</f>
        <v>57800</v>
      </c>
      <c r="E6" s="112">
        <f t="shared" ref="E6" si="0">ROUND(D6/2,0)</f>
        <v>28900</v>
      </c>
      <c r="F6" s="112">
        <f>ROUND(E6*34%,0)</f>
        <v>9826</v>
      </c>
      <c r="G6" s="112">
        <f t="shared" ref="G6" si="1">SUM(E6:F6)</f>
        <v>38726</v>
      </c>
      <c r="H6" s="112">
        <f>IF(Master2!AE5="no",0,ROUND(Master2!K5*1.03,-2))</f>
        <v>59500</v>
      </c>
      <c r="I6" s="112">
        <f t="shared" ref="I6" si="2">ROUND(H6/2,0)</f>
        <v>29750</v>
      </c>
      <c r="J6" s="112">
        <f>ROUND(I6*34%,0)</f>
        <v>10115</v>
      </c>
      <c r="K6" s="112">
        <f t="shared" ref="K6" si="3">SUM(I6:J6)</f>
        <v>39865</v>
      </c>
    </row>
    <row r="7" spans="1:11" ht="20.100000000000001" customHeight="1" x14ac:dyDescent="0.25">
      <c r="A7" s="109">
        <f>Master2!A6</f>
        <v>2</v>
      </c>
      <c r="B7" s="296" t="str">
        <f>Master2!B6</f>
        <v>dSyk'k pUn</v>
      </c>
      <c r="C7" s="110" t="str">
        <f>Master2!C6</f>
        <v>वरिष्ठ अध्यापक</v>
      </c>
      <c r="D7" s="111">
        <f>IF(Master2!AD6="No",0,Master2!K6)</f>
        <v>65000</v>
      </c>
      <c r="E7" s="112">
        <f t="shared" ref="E7:E62" si="4">ROUND(D7/2,0)</f>
        <v>32500</v>
      </c>
      <c r="F7" s="112">
        <f t="shared" ref="F7:F62" si="5">ROUND(E7*34%,0)</f>
        <v>11050</v>
      </c>
      <c r="G7" s="112">
        <f t="shared" ref="G7:G62" si="6">SUM(E7:F7)</f>
        <v>43550</v>
      </c>
      <c r="H7" s="112">
        <f>IF(Master2!AE6="no",0,ROUND(Master2!K6*1.03,-2))</f>
        <v>67000</v>
      </c>
      <c r="I7" s="112">
        <f t="shared" ref="I7:I62" si="7">ROUND(H7/2,0)</f>
        <v>33500</v>
      </c>
      <c r="J7" s="112">
        <f t="shared" ref="J7:J62" si="8">ROUND(I7*34%,0)</f>
        <v>11390</v>
      </c>
      <c r="K7" s="112">
        <f t="shared" ref="K7:K62" si="9">SUM(I7:J7)</f>
        <v>44890</v>
      </c>
    </row>
    <row r="8" spans="1:11" ht="20.100000000000001" customHeight="1" x14ac:dyDescent="0.25">
      <c r="A8" s="109">
        <f>Master2!A7</f>
        <v>3</v>
      </c>
      <c r="B8" s="296" t="str">
        <f>Master2!B7</f>
        <v>egknso jke</v>
      </c>
      <c r="C8" s="110" t="str">
        <f>Master2!C7</f>
        <v>वरिष्ठ अध्यापक</v>
      </c>
      <c r="D8" s="111">
        <f>IF(Master2!AD7="No",0,Master2!K7)</f>
        <v>47900</v>
      </c>
      <c r="E8" s="112">
        <f t="shared" si="4"/>
        <v>23950</v>
      </c>
      <c r="F8" s="112">
        <f t="shared" si="5"/>
        <v>8143</v>
      </c>
      <c r="G8" s="112">
        <f t="shared" si="6"/>
        <v>32093</v>
      </c>
      <c r="H8" s="112">
        <f>IF(Master2!AE7="no",0,ROUND(Master2!K7*1.03,-2))</f>
        <v>49300</v>
      </c>
      <c r="I8" s="112">
        <f t="shared" si="7"/>
        <v>24650</v>
      </c>
      <c r="J8" s="112">
        <f t="shared" si="8"/>
        <v>8381</v>
      </c>
      <c r="K8" s="112">
        <f t="shared" si="9"/>
        <v>33031</v>
      </c>
    </row>
    <row r="9" spans="1:11" ht="18.75" customHeight="1" x14ac:dyDescent="0.25">
      <c r="A9" s="109">
        <f>Master2!A8</f>
        <v>4</v>
      </c>
      <c r="B9" s="296" t="str">
        <f>Master2!B8</f>
        <v>xksiky jke</v>
      </c>
      <c r="C9" s="110" t="str">
        <f>Master2!C8</f>
        <v>वरिष्ठ अध्यापक</v>
      </c>
      <c r="D9" s="111">
        <f>IF(Master2!AD8="No",0,Master2!K8)</f>
        <v>55500</v>
      </c>
      <c r="E9" s="112">
        <f t="shared" si="4"/>
        <v>27750</v>
      </c>
      <c r="F9" s="112">
        <f t="shared" si="5"/>
        <v>9435</v>
      </c>
      <c r="G9" s="112">
        <f t="shared" si="6"/>
        <v>37185</v>
      </c>
      <c r="H9" s="112">
        <f>IF(Master2!AE8="no",0,ROUND(Master2!K8*1.03,-2))</f>
        <v>57200</v>
      </c>
      <c r="I9" s="112">
        <f t="shared" si="7"/>
        <v>28600</v>
      </c>
      <c r="J9" s="112">
        <f t="shared" si="8"/>
        <v>9724</v>
      </c>
      <c r="K9" s="112">
        <f t="shared" si="9"/>
        <v>38324</v>
      </c>
    </row>
    <row r="10" spans="1:11" ht="20.100000000000001" customHeight="1" x14ac:dyDescent="0.25">
      <c r="A10" s="109">
        <f>Master2!A9</f>
        <v>5</v>
      </c>
      <c r="B10" s="296" t="str">
        <f>Master2!B9</f>
        <v>y{e.k jke ckuk</v>
      </c>
      <c r="C10" s="110" t="str">
        <f>Master2!C9</f>
        <v>वरिष्ठ अध्यापक</v>
      </c>
      <c r="D10" s="111">
        <f>IF(Master2!AD9="No",0,Master2!K9)</f>
        <v>73400</v>
      </c>
      <c r="E10" s="112">
        <f t="shared" si="4"/>
        <v>36700</v>
      </c>
      <c r="F10" s="112">
        <f t="shared" si="5"/>
        <v>12478</v>
      </c>
      <c r="G10" s="112">
        <f t="shared" si="6"/>
        <v>49178</v>
      </c>
      <c r="H10" s="112">
        <f>IF(Master2!AE9="no",0,ROUND(Master2!K9*1.03,-2))</f>
        <v>75600</v>
      </c>
      <c r="I10" s="112">
        <f t="shared" si="7"/>
        <v>37800</v>
      </c>
      <c r="J10" s="112">
        <f t="shared" si="8"/>
        <v>12852</v>
      </c>
      <c r="K10" s="112">
        <f t="shared" si="9"/>
        <v>50652</v>
      </c>
    </row>
    <row r="11" spans="1:11" ht="20.100000000000001" customHeight="1" x14ac:dyDescent="0.25">
      <c r="A11" s="109">
        <f>Master2!A10</f>
        <v>6</v>
      </c>
      <c r="B11" s="296" t="str">
        <f>Master2!B10</f>
        <v>nsok jke ;kno</v>
      </c>
      <c r="C11" s="110" t="str">
        <f>Master2!C10</f>
        <v>वरिष्ठ अध्यापक</v>
      </c>
      <c r="D11" s="111">
        <f>IF(Master2!AD10="No",0,Master2!K10)</f>
        <v>45100</v>
      </c>
      <c r="E11" s="112">
        <f t="shared" si="4"/>
        <v>22550</v>
      </c>
      <c r="F11" s="112">
        <f t="shared" si="5"/>
        <v>7667</v>
      </c>
      <c r="G11" s="112">
        <f t="shared" si="6"/>
        <v>30217</v>
      </c>
      <c r="H11" s="112">
        <f>IF(Master2!AE10="no",0,ROUND(Master2!K10*1.03,-2))</f>
        <v>46500</v>
      </c>
      <c r="I11" s="112">
        <f t="shared" si="7"/>
        <v>23250</v>
      </c>
      <c r="J11" s="112">
        <f t="shared" si="8"/>
        <v>7905</v>
      </c>
      <c r="K11" s="112">
        <f t="shared" si="9"/>
        <v>31155</v>
      </c>
    </row>
    <row r="12" spans="1:11" ht="20.100000000000001" customHeight="1" x14ac:dyDescent="0.25">
      <c r="A12" s="109">
        <f>Master2!A11</f>
        <v>7</v>
      </c>
      <c r="B12" s="296" t="str">
        <f>Master2!B11</f>
        <v>in fjDr</v>
      </c>
      <c r="C12" s="110" t="str">
        <f>Master2!C11</f>
        <v>वरिष्ठ अध्यापक</v>
      </c>
      <c r="D12" s="111">
        <f>IF(Master2!AD11="No",0,Master2!K11)</f>
        <v>0</v>
      </c>
      <c r="E12" s="112">
        <f t="shared" si="4"/>
        <v>0</v>
      </c>
      <c r="F12" s="112">
        <f t="shared" si="5"/>
        <v>0</v>
      </c>
      <c r="G12" s="112">
        <f t="shared" si="6"/>
        <v>0</v>
      </c>
      <c r="H12" s="112">
        <f>IF(Master2!AE11="no",0,ROUND(Master2!K11*1.03,-2))</f>
        <v>0</v>
      </c>
      <c r="I12" s="112">
        <f t="shared" si="7"/>
        <v>0</v>
      </c>
      <c r="J12" s="112">
        <f t="shared" si="8"/>
        <v>0</v>
      </c>
      <c r="K12" s="112">
        <f t="shared" si="9"/>
        <v>0</v>
      </c>
    </row>
    <row r="13" spans="1:11" ht="20.100000000000001" customHeight="1" x14ac:dyDescent="0.25">
      <c r="A13" s="109">
        <f>Master2!A12</f>
        <v>8</v>
      </c>
      <c r="B13" s="296" t="str">
        <f>Master2!B12</f>
        <v>cksnwjke</v>
      </c>
      <c r="C13" s="110" t="str">
        <f>Master2!C12</f>
        <v>अध्यापक</v>
      </c>
      <c r="D13" s="111">
        <f>IF(Master2!AD12="No",0,Master2!K12)</f>
        <v>65000</v>
      </c>
      <c r="E13" s="112">
        <f t="shared" si="4"/>
        <v>32500</v>
      </c>
      <c r="F13" s="112">
        <f t="shared" si="5"/>
        <v>11050</v>
      </c>
      <c r="G13" s="112">
        <f t="shared" si="6"/>
        <v>43550</v>
      </c>
      <c r="H13" s="112">
        <f>IF(Master2!AE12="no",0,ROUND(Master2!K12*1.03,-2))</f>
        <v>67000</v>
      </c>
      <c r="I13" s="112">
        <f t="shared" si="7"/>
        <v>33500</v>
      </c>
      <c r="J13" s="112">
        <f t="shared" si="8"/>
        <v>11390</v>
      </c>
      <c r="K13" s="112">
        <f t="shared" si="9"/>
        <v>44890</v>
      </c>
    </row>
    <row r="14" spans="1:11" ht="20.100000000000001" customHeight="1" x14ac:dyDescent="0.25">
      <c r="A14" s="109">
        <f>Master2!A13</f>
        <v>9</v>
      </c>
      <c r="B14" s="296" t="str">
        <f>Master2!B13</f>
        <v>enu yky dVkfj;k</v>
      </c>
      <c r="C14" s="110" t="str">
        <f>Master2!C13</f>
        <v>अध्यापक</v>
      </c>
      <c r="D14" s="111">
        <f>IF(Master2!AD13="No",0,Master2!K13)</f>
        <v>45100</v>
      </c>
      <c r="E14" s="112">
        <f t="shared" si="4"/>
        <v>22550</v>
      </c>
      <c r="F14" s="112">
        <f t="shared" si="5"/>
        <v>7667</v>
      </c>
      <c r="G14" s="112">
        <f t="shared" si="6"/>
        <v>30217</v>
      </c>
      <c r="H14" s="112">
        <f>IF(Master2!AE13="no",0,ROUND(Master2!K13*1.03,-2))</f>
        <v>46500</v>
      </c>
      <c r="I14" s="112">
        <f t="shared" si="7"/>
        <v>23250</v>
      </c>
      <c r="J14" s="112">
        <f t="shared" si="8"/>
        <v>7905</v>
      </c>
      <c r="K14" s="112">
        <f t="shared" si="9"/>
        <v>31155</v>
      </c>
    </row>
    <row r="15" spans="1:11" ht="20.100000000000001" customHeight="1" x14ac:dyDescent="0.25">
      <c r="A15" s="109">
        <f>Master2!A14</f>
        <v>10</v>
      </c>
      <c r="B15" s="296" t="str">
        <f>Master2!B14</f>
        <v>vkSadkj flag f[kfM+;k</v>
      </c>
      <c r="C15" s="110" t="str">
        <f>Master2!C14</f>
        <v>अध्यापक</v>
      </c>
      <c r="D15" s="111">
        <f>IF(Master2!AD14="No",0,Master2!K14)</f>
        <v>65000</v>
      </c>
      <c r="E15" s="112">
        <f t="shared" si="4"/>
        <v>32500</v>
      </c>
      <c r="F15" s="112">
        <f t="shared" si="5"/>
        <v>11050</v>
      </c>
      <c r="G15" s="112">
        <f t="shared" si="6"/>
        <v>43550</v>
      </c>
      <c r="H15" s="112">
        <f>IF(Master2!AE14="no",0,ROUND(Master2!K14*1.03,-2))</f>
        <v>67000</v>
      </c>
      <c r="I15" s="112">
        <f t="shared" si="7"/>
        <v>33500</v>
      </c>
      <c r="J15" s="112">
        <f t="shared" si="8"/>
        <v>11390</v>
      </c>
      <c r="K15" s="112">
        <f t="shared" si="9"/>
        <v>44890</v>
      </c>
    </row>
    <row r="16" spans="1:11" ht="20.100000000000001" customHeight="1" x14ac:dyDescent="0.25">
      <c r="A16" s="109">
        <f>Master2!A15</f>
        <v>11</v>
      </c>
      <c r="B16" s="296" t="str">
        <f>Master2!B15</f>
        <v>fu'kk nsoh tkaxhM+</v>
      </c>
      <c r="C16" s="110" t="str">
        <f>Master2!C15</f>
        <v>अध्यापक</v>
      </c>
      <c r="D16" s="111">
        <f>IF(Master2!AD15="No",0,Master2!K15)</f>
        <v>45100</v>
      </c>
      <c r="E16" s="112">
        <f t="shared" si="4"/>
        <v>22550</v>
      </c>
      <c r="F16" s="112">
        <f t="shared" si="5"/>
        <v>7667</v>
      </c>
      <c r="G16" s="112">
        <f t="shared" si="6"/>
        <v>30217</v>
      </c>
      <c r="H16" s="112">
        <f>IF(Master2!AE15="no",0,ROUND(Master2!K15*1.03,-2))</f>
        <v>46500</v>
      </c>
      <c r="I16" s="112">
        <f t="shared" si="7"/>
        <v>23250</v>
      </c>
      <c r="J16" s="112">
        <f t="shared" si="8"/>
        <v>7905</v>
      </c>
      <c r="K16" s="112">
        <f t="shared" si="9"/>
        <v>31155</v>
      </c>
    </row>
    <row r="17" spans="1:11" ht="20.100000000000001" customHeight="1" x14ac:dyDescent="0.25">
      <c r="A17" s="109">
        <f>Master2!A16</f>
        <v>12</v>
      </c>
      <c r="B17" s="296" t="str">
        <f>Master2!B16</f>
        <v>in fjDr</v>
      </c>
      <c r="C17" s="110" t="str">
        <f>Master2!C16</f>
        <v>अध्यापक</v>
      </c>
      <c r="D17" s="111">
        <f>IF(Master2!AD16="No",0,Master2!K16)</f>
        <v>0</v>
      </c>
      <c r="E17" s="112">
        <f t="shared" si="4"/>
        <v>0</v>
      </c>
      <c r="F17" s="112">
        <f t="shared" si="5"/>
        <v>0</v>
      </c>
      <c r="G17" s="112">
        <f t="shared" si="6"/>
        <v>0</v>
      </c>
      <c r="H17" s="112">
        <f>IF(Master2!AE16="no",0,ROUND(Master2!K16*1.03,-2))</f>
        <v>0</v>
      </c>
      <c r="I17" s="112">
        <f t="shared" si="7"/>
        <v>0</v>
      </c>
      <c r="J17" s="112">
        <f t="shared" si="8"/>
        <v>0</v>
      </c>
      <c r="K17" s="112">
        <f t="shared" si="9"/>
        <v>0</v>
      </c>
    </row>
    <row r="18" spans="1:11" ht="20.100000000000001" customHeight="1" x14ac:dyDescent="0.25">
      <c r="A18" s="109">
        <f>Master2!A17</f>
        <v>13</v>
      </c>
      <c r="B18" s="296" t="str">
        <f>Master2!B17</f>
        <v>Hkha;kjke Mksxhoky</v>
      </c>
      <c r="C18" s="110" t="str">
        <f>Master2!C17</f>
        <v>शारीरिक शिक्षक श्रेणी III</v>
      </c>
      <c r="D18" s="111">
        <f>IF(Master2!AD17="No",0,Master2!K17)</f>
        <v>69200</v>
      </c>
      <c r="E18" s="112">
        <f t="shared" si="4"/>
        <v>34600</v>
      </c>
      <c r="F18" s="112">
        <f t="shared" si="5"/>
        <v>11764</v>
      </c>
      <c r="G18" s="112">
        <f t="shared" si="6"/>
        <v>46364</v>
      </c>
      <c r="H18" s="112">
        <f>IF(Master2!AE17="no",0,ROUND(Master2!K17*1.03,-2))</f>
        <v>71300</v>
      </c>
      <c r="I18" s="112">
        <f t="shared" si="7"/>
        <v>35650</v>
      </c>
      <c r="J18" s="112">
        <f t="shared" si="8"/>
        <v>12121</v>
      </c>
      <c r="K18" s="112">
        <f t="shared" si="9"/>
        <v>47771</v>
      </c>
    </row>
    <row r="19" spans="1:11" ht="20.100000000000001" customHeight="1" x14ac:dyDescent="0.25">
      <c r="A19" s="109">
        <f>Master2!A18</f>
        <v>14</v>
      </c>
      <c r="B19" s="296" t="str">
        <f>Master2!B18</f>
        <v>fot; y{eh</v>
      </c>
      <c r="C19" s="110" t="str">
        <f>Master2!C18</f>
        <v>कनिष्ठ सहायक</v>
      </c>
      <c r="D19" s="111">
        <f>IF(Master2!AD18="No",0,Master2!K18)</f>
        <v>0</v>
      </c>
      <c r="E19" s="112">
        <f t="shared" si="4"/>
        <v>0</v>
      </c>
      <c r="F19" s="112">
        <f t="shared" si="5"/>
        <v>0</v>
      </c>
      <c r="G19" s="112">
        <f t="shared" si="6"/>
        <v>0</v>
      </c>
      <c r="H19" s="112">
        <f>IF(Master2!AE18="no",0,ROUND(Master2!K18*1.03,-2))</f>
        <v>21400</v>
      </c>
      <c r="I19" s="112">
        <f t="shared" si="7"/>
        <v>10700</v>
      </c>
      <c r="J19" s="112">
        <f t="shared" si="8"/>
        <v>3638</v>
      </c>
      <c r="K19" s="112">
        <f t="shared" si="9"/>
        <v>14338</v>
      </c>
    </row>
    <row r="20" spans="1:11" ht="20.100000000000001" customHeight="1" x14ac:dyDescent="0.25">
      <c r="A20" s="109">
        <f>Master2!A19</f>
        <v>15</v>
      </c>
      <c r="B20" s="296" t="str">
        <f>Master2!B19</f>
        <v>in fjDr</v>
      </c>
      <c r="C20" s="110" t="str">
        <f>Master2!C19</f>
        <v>चतुर्थ श्रेणी कर्मचारी</v>
      </c>
      <c r="D20" s="111">
        <f>IF(Master2!AD19="No",0,Master2!K19)</f>
        <v>0</v>
      </c>
      <c r="E20" s="112">
        <f t="shared" si="4"/>
        <v>0</v>
      </c>
      <c r="F20" s="112">
        <f t="shared" si="5"/>
        <v>0</v>
      </c>
      <c r="G20" s="112">
        <f t="shared" si="6"/>
        <v>0</v>
      </c>
      <c r="H20" s="112">
        <f>IF(Master2!AE19="no",0,ROUND(Master2!K19*1.03,-2))</f>
        <v>0</v>
      </c>
      <c r="I20" s="112">
        <f t="shared" si="7"/>
        <v>0</v>
      </c>
      <c r="J20" s="112">
        <f t="shared" si="8"/>
        <v>0</v>
      </c>
      <c r="K20" s="112">
        <f t="shared" si="9"/>
        <v>0</v>
      </c>
    </row>
    <row r="21" spans="1:11" ht="20.100000000000001" hidden="1" customHeight="1" x14ac:dyDescent="0.25">
      <c r="A21" s="109" t="str">
        <f>Master2!A20</f>
        <v xml:space="preserve"> </v>
      </c>
      <c r="B21" s="296">
        <f>Master2!B20</f>
        <v>0</v>
      </c>
      <c r="C21" s="110">
        <f>Master2!C20</f>
        <v>0</v>
      </c>
      <c r="D21" s="111">
        <f>IF(Master2!AD20="No",0,Master2!K20)</f>
        <v>0</v>
      </c>
      <c r="E21" s="112">
        <f t="shared" si="4"/>
        <v>0</v>
      </c>
      <c r="F21" s="112">
        <f t="shared" si="5"/>
        <v>0</v>
      </c>
      <c r="G21" s="112">
        <f t="shared" si="6"/>
        <v>0</v>
      </c>
      <c r="H21" s="112">
        <f>IF(Master2!AE20="no",0,ROUND(Master2!K20*1.03,-2))</f>
        <v>0</v>
      </c>
      <c r="I21" s="112">
        <f t="shared" si="7"/>
        <v>0</v>
      </c>
      <c r="J21" s="112">
        <f t="shared" si="8"/>
        <v>0</v>
      </c>
      <c r="K21" s="112">
        <f t="shared" si="9"/>
        <v>0</v>
      </c>
    </row>
    <row r="22" spans="1:11" ht="20.100000000000001" hidden="1" customHeight="1" x14ac:dyDescent="0.25">
      <c r="A22" s="109" t="str">
        <f>Master2!A21</f>
        <v xml:space="preserve"> </v>
      </c>
      <c r="B22" s="296">
        <f>Master2!B21</f>
        <v>0</v>
      </c>
      <c r="C22" s="110">
        <f>Master2!C21</f>
        <v>0</v>
      </c>
      <c r="D22" s="111">
        <f>IF(Master2!AD21="No",0,Master2!K21)</f>
        <v>0</v>
      </c>
      <c r="E22" s="112">
        <f t="shared" si="4"/>
        <v>0</v>
      </c>
      <c r="F22" s="112">
        <f t="shared" si="5"/>
        <v>0</v>
      </c>
      <c r="G22" s="112">
        <f t="shared" si="6"/>
        <v>0</v>
      </c>
      <c r="H22" s="112">
        <f>IF(Master2!AE21="no",0,ROUND(Master2!K21*1.03,-2))</f>
        <v>0</v>
      </c>
      <c r="I22" s="112">
        <f t="shared" si="7"/>
        <v>0</v>
      </c>
      <c r="J22" s="112">
        <f t="shared" si="8"/>
        <v>0</v>
      </c>
      <c r="K22" s="112">
        <f t="shared" si="9"/>
        <v>0</v>
      </c>
    </row>
    <row r="23" spans="1:11" ht="20.100000000000001" hidden="1" customHeight="1" x14ac:dyDescent="0.25">
      <c r="A23" s="109" t="str">
        <f>Master2!A22</f>
        <v xml:space="preserve"> </v>
      </c>
      <c r="B23" s="296">
        <f>Master2!B22</f>
        <v>0</v>
      </c>
      <c r="C23" s="110">
        <f>Master2!C22</f>
        <v>0</v>
      </c>
      <c r="D23" s="111">
        <f>IF(Master2!AD22="No",0,Master2!K22)</f>
        <v>0</v>
      </c>
      <c r="E23" s="112">
        <f t="shared" si="4"/>
        <v>0</v>
      </c>
      <c r="F23" s="112">
        <f t="shared" si="5"/>
        <v>0</v>
      </c>
      <c r="G23" s="112">
        <f t="shared" si="6"/>
        <v>0</v>
      </c>
      <c r="H23" s="112">
        <f>IF(Master2!AE22="no",0,ROUND(Master2!K22*1.03,-2))</f>
        <v>0</v>
      </c>
      <c r="I23" s="112">
        <f t="shared" si="7"/>
        <v>0</v>
      </c>
      <c r="J23" s="112">
        <f t="shared" si="8"/>
        <v>0</v>
      </c>
      <c r="K23" s="112">
        <f t="shared" si="9"/>
        <v>0</v>
      </c>
    </row>
    <row r="24" spans="1:11" ht="20.100000000000001" hidden="1" customHeight="1" x14ac:dyDescent="0.25">
      <c r="A24" s="109" t="str">
        <f>Master2!A23</f>
        <v xml:space="preserve"> </v>
      </c>
      <c r="B24" s="296">
        <f>Master2!B23</f>
        <v>0</v>
      </c>
      <c r="C24" s="110">
        <f>Master2!C23</f>
        <v>0</v>
      </c>
      <c r="D24" s="111">
        <f>IF(Master2!AD23="No",0,Master2!K23)</f>
        <v>0</v>
      </c>
      <c r="E24" s="112">
        <f t="shared" si="4"/>
        <v>0</v>
      </c>
      <c r="F24" s="112">
        <f t="shared" si="5"/>
        <v>0</v>
      </c>
      <c r="G24" s="112">
        <f t="shared" si="6"/>
        <v>0</v>
      </c>
      <c r="H24" s="112">
        <f>IF(Master2!AE23="no",0,ROUND(Master2!K23*1.03,-2))</f>
        <v>0</v>
      </c>
      <c r="I24" s="112">
        <f t="shared" si="7"/>
        <v>0</v>
      </c>
      <c r="J24" s="112">
        <f t="shared" si="8"/>
        <v>0</v>
      </c>
      <c r="K24" s="112">
        <f t="shared" si="9"/>
        <v>0</v>
      </c>
    </row>
    <row r="25" spans="1:11" ht="20.100000000000001" hidden="1" customHeight="1" x14ac:dyDescent="0.25">
      <c r="A25" s="109" t="str">
        <f>Master2!A24</f>
        <v xml:space="preserve"> </v>
      </c>
      <c r="B25" s="296">
        <f>Master2!B24</f>
        <v>0</v>
      </c>
      <c r="C25" s="110">
        <f>Master2!C24</f>
        <v>0</v>
      </c>
      <c r="D25" s="111">
        <f>IF(Master2!AD24="No",0,Master2!K24)</f>
        <v>0</v>
      </c>
      <c r="E25" s="112">
        <f t="shared" si="4"/>
        <v>0</v>
      </c>
      <c r="F25" s="112">
        <f t="shared" si="5"/>
        <v>0</v>
      </c>
      <c r="G25" s="112">
        <f t="shared" si="6"/>
        <v>0</v>
      </c>
      <c r="H25" s="112">
        <f>IF(Master2!AE24="no",0,ROUND(Master2!K24*1.03,-2))</f>
        <v>0</v>
      </c>
      <c r="I25" s="112">
        <f t="shared" si="7"/>
        <v>0</v>
      </c>
      <c r="J25" s="112">
        <f t="shared" si="8"/>
        <v>0</v>
      </c>
      <c r="K25" s="112">
        <f t="shared" si="9"/>
        <v>0</v>
      </c>
    </row>
    <row r="26" spans="1:11" ht="20.100000000000001" hidden="1" customHeight="1" x14ac:dyDescent="0.25">
      <c r="A26" s="109" t="str">
        <f>Master2!A25</f>
        <v xml:space="preserve"> </v>
      </c>
      <c r="B26" s="296">
        <f>Master2!B25</f>
        <v>0</v>
      </c>
      <c r="C26" s="110">
        <f>Master2!C25</f>
        <v>0</v>
      </c>
      <c r="D26" s="111">
        <f>IF(Master2!AD25="No",0,Master2!K25)</f>
        <v>0</v>
      </c>
      <c r="E26" s="112">
        <f t="shared" si="4"/>
        <v>0</v>
      </c>
      <c r="F26" s="112">
        <f t="shared" si="5"/>
        <v>0</v>
      </c>
      <c r="G26" s="112">
        <f t="shared" si="6"/>
        <v>0</v>
      </c>
      <c r="H26" s="112">
        <f>IF(Master2!AE25="no",0,ROUND(Master2!K25*1.03,-2))</f>
        <v>0</v>
      </c>
      <c r="I26" s="112">
        <f t="shared" si="7"/>
        <v>0</v>
      </c>
      <c r="J26" s="112">
        <f t="shared" si="8"/>
        <v>0</v>
      </c>
      <c r="K26" s="112">
        <f t="shared" si="9"/>
        <v>0</v>
      </c>
    </row>
    <row r="27" spans="1:11" ht="20.100000000000001" hidden="1" customHeight="1" x14ac:dyDescent="0.25">
      <c r="A27" s="109" t="str">
        <f>Master2!A26</f>
        <v xml:space="preserve"> </v>
      </c>
      <c r="B27" s="296">
        <f>Master2!B26</f>
        <v>0</v>
      </c>
      <c r="C27" s="110">
        <f>Master2!C26</f>
        <v>0</v>
      </c>
      <c r="D27" s="111">
        <f>IF(Master2!AD26="No",0,Master2!K26)</f>
        <v>0</v>
      </c>
      <c r="E27" s="112">
        <f t="shared" si="4"/>
        <v>0</v>
      </c>
      <c r="F27" s="112">
        <f t="shared" si="5"/>
        <v>0</v>
      </c>
      <c r="G27" s="112">
        <f t="shared" si="6"/>
        <v>0</v>
      </c>
      <c r="H27" s="112">
        <f>IF(Master2!AE26="no",0,ROUND(Master2!K26*1.03,-2))</f>
        <v>0</v>
      </c>
      <c r="I27" s="112">
        <f t="shared" si="7"/>
        <v>0</v>
      </c>
      <c r="J27" s="112">
        <f t="shared" si="8"/>
        <v>0</v>
      </c>
      <c r="K27" s="112">
        <f t="shared" si="9"/>
        <v>0</v>
      </c>
    </row>
    <row r="28" spans="1:11" ht="20.100000000000001" hidden="1" customHeight="1" x14ac:dyDescent="0.25">
      <c r="A28" s="109" t="str">
        <f>Master2!A27</f>
        <v xml:space="preserve"> </v>
      </c>
      <c r="B28" s="296">
        <f>Master2!B27</f>
        <v>0</v>
      </c>
      <c r="C28" s="110">
        <f>Master2!C27</f>
        <v>0</v>
      </c>
      <c r="D28" s="111">
        <f>IF(Master2!AD27="No",0,Master2!K27)</f>
        <v>0</v>
      </c>
      <c r="E28" s="112">
        <f t="shared" si="4"/>
        <v>0</v>
      </c>
      <c r="F28" s="112">
        <f t="shared" si="5"/>
        <v>0</v>
      </c>
      <c r="G28" s="112">
        <f t="shared" si="6"/>
        <v>0</v>
      </c>
      <c r="H28" s="112">
        <f>IF(Master2!AE27="no",0,ROUND(Master2!K27*1.03,-2))</f>
        <v>0</v>
      </c>
      <c r="I28" s="112">
        <f t="shared" si="7"/>
        <v>0</v>
      </c>
      <c r="J28" s="112">
        <f t="shared" si="8"/>
        <v>0</v>
      </c>
      <c r="K28" s="112">
        <f t="shared" si="9"/>
        <v>0</v>
      </c>
    </row>
    <row r="29" spans="1:11" ht="20.100000000000001" hidden="1" customHeight="1" x14ac:dyDescent="0.25">
      <c r="A29" s="109" t="str">
        <f>Master2!A28</f>
        <v xml:space="preserve"> </v>
      </c>
      <c r="B29" s="296">
        <f>Master2!B28</f>
        <v>0</v>
      </c>
      <c r="C29" s="110">
        <f>Master2!C28</f>
        <v>0</v>
      </c>
      <c r="D29" s="111">
        <f>IF(Master2!AD28="No",0,Master2!K28)</f>
        <v>0</v>
      </c>
      <c r="E29" s="112">
        <f t="shared" si="4"/>
        <v>0</v>
      </c>
      <c r="F29" s="112">
        <f t="shared" si="5"/>
        <v>0</v>
      </c>
      <c r="G29" s="112">
        <f t="shared" si="6"/>
        <v>0</v>
      </c>
      <c r="H29" s="112">
        <f>IF(Master2!AE28="no",0,ROUND(Master2!K28*1.03,-2))</f>
        <v>0</v>
      </c>
      <c r="I29" s="112">
        <f t="shared" si="7"/>
        <v>0</v>
      </c>
      <c r="J29" s="112">
        <f t="shared" si="8"/>
        <v>0</v>
      </c>
      <c r="K29" s="112">
        <f t="shared" si="9"/>
        <v>0</v>
      </c>
    </row>
    <row r="30" spans="1:11" ht="20.100000000000001" hidden="1" customHeight="1" x14ac:dyDescent="0.25">
      <c r="A30" s="109" t="str">
        <f>Master2!A29</f>
        <v xml:space="preserve"> </v>
      </c>
      <c r="B30" s="296">
        <f>Master2!B29</f>
        <v>0</v>
      </c>
      <c r="C30" s="110">
        <f>Master2!C29</f>
        <v>0</v>
      </c>
      <c r="D30" s="111">
        <f>IF(Master2!AD29="No",0,Master2!K29)</f>
        <v>0</v>
      </c>
      <c r="E30" s="112">
        <f t="shared" si="4"/>
        <v>0</v>
      </c>
      <c r="F30" s="112">
        <f t="shared" si="5"/>
        <v>0</v>
      </c>
      <c r="G30" s="112">
        <f t="shared" si="6"/>
        <v>0</v>
      </c>
      <c r="H30" s="112">
        <f>IF(Master2!AE29="no",0,ROUND(Master2!K29*1.03,-2))</f>
        <v>0</v>
      </c>
      <c r="I30" s="112">
        <f t="shared" si="7"/>
        <v>0</v>
      </c>
      <c r="J30" s="112">
        <f t="shared" si="8"/>
        <v>0</v>
      </c>
      <c r="K30" s="112">
        <f t="shared" si="9"/>
        <v>0</v>
      </c>
    </row>
    <row r="31" spans="1:11" ht="20.100000000000001" hidden="1" customHeight="1" x14ac:dyDescent="0.25">
      <c r="A31" s="109" t="str">
        <f>Master2!A30</f>
        <v xml:space="preserve"> </v>
      </c>
      <c r="B31" s="296">
        <f>Master2!B30</f>
        <v>0</v>
      </c>
      <c r="C31" s="110">
        <f>Master2!C30</f>
        <v>0</v>
      </c>
      <c r="D31" s="111">
        <f>IF(Master2!AD30="No",0,Master2!K30)</f>
        <v>0</v>
      </c>
      <c r="E31" s="112">
        <f t="shared" si="4"/>
        <v>0</v>
      </c>
      <c r="F31" s="112">
        <f t="shared" si="5"/>
        <v>0</v>
      </c>
      <c r="G31" s="112">
        <f t="shared" si="6"/>
        <v>0</v>
      </c>
      <c r="H31" s="112">
        <f>IF(Master2!AE30="no",0,ROUND(Master2!K30*1.03,-2))</f>
        <v>0</v>
      </c>
      <c r="I31" s="112">
        <f t="shared" si="7"/>
        <v>0</v>
      </c>
      <c r="J31" s="112">
        <f t="shared" si="8"/>
        <v>0</v>
      </c>
      <c r="K31" s="112">
        <f t="shared" si="9"/>
        <v>0</v>
      </c>
    </row>
    <row r="32" spans="1:11" ht="20.100000000000001" hidden="1" customHeight="1" x14ac:dyDescent="0.25">
      <c r="A32" s="109" t="str">
        <f>Master2!A31</f>
        <v xml:space="preserve"> </v>
      </c>
      <c r="B32" s="296">
        <f>Master2!B31</f>
        <v>0</v>
      </c>
      <c r="C32" s="110">
        <f>Master2!C31</f>
        <v>0</v>
      </c>
      <c r="D32" s="111">
        <f>IF(Master2!AD31="No",0,Master2!K31)</f>
        <v>0</v>
      </c>
      <c r="E32" s="112">
        <f t="shared" si="4"/>
        <v>0</v>
      </c>
      <c r="F32" s="112">
        <f t="shared" si="5"/>
        <v>0</v>
      </c>
      <c r="G32" s="112">
        <f t="shared" si="6"/>
        <v>0</v>
      </c>
      <c r="H32" s="112">
        <f>IF(Master2!AE31="no",0,ROUND(Master2!K31*1.03,-2))</f>
        <v>0</v>
      </c>
      <c r="I32" s="112">
        <f t="shared" si="7"/>
        <v>0</v>
      </c>
      <c r="J32" s="112">
        <f t="shared" si="8"/>
        <v>0</v>
      </c>
      <c r="K32" s="112">
        <f t="shared" si="9"/>
        <v>0</v>
      </c>
    </row>
    <row r="33" spans="1:11" ht="20.100000000000001" hidden="1" customHeight="1" x14ac:dyDescent="0.25">
      <c r="A33" s="109" t="str">
        <f>Master2!A32</f>
        <v xml:space="preserve"> </v>
      </c>
      <c r="B33" s="296">
        <f>Master2!B32</f>
        <v>0</v>
      </c>
      <c r="C33" s="110">
        <f>Master2!C32</f>
        <v>0</v>
      </c>
      <c r="D33" s="111">
        <f>IF(Master2!AD32="No",0,Master2!K32)</f>
        <v>0</v>
      </c>
      <c r="E33" s="112">
        <f t="shared" si="4"/>
        <v>0</v>
      </c>
      <c r="F33" s="112">
        <f t="shared" si="5"/>
        <v>0</v>
      </c>
      <c r="G33" s="112">
        <f t="shared" si="6"/>
        <v>0</v>
      </c>
      <c r="H33" s="112">
        <f>IF(Master2!AE32="no",0,ROUND(Master2!K32*1.03,-2))</f>
        <v>0</v>
      </c>
      <c r="I33" s="112">
        <f t="shared" si="7"/>
        <v>0</v>
      </c>
      <c r="J33" s="112">
        <f t="shared" si="8"/>
        <v>0</v>
      </c>
      <c r="K33" s="112">
        <f t="shared" si="9"/>
        <v>0</v>
      </c>
    </row>
    <row r="34" spans="1:11" ht="20.100000000000001" hidden="1" customHeight="1" x14ac:dyDescent="0.25">
      <c r="A34" s="109" t="str">
        <f>Master2!A33</f>
        <v xml:space="preserve"> </v>
      </c>
      <c r="B34" s="296">
        <f>Master2!B33</f>
        <v>0</v>
      </c>
      <c r="C34" s="110">
        <f>Master2!C33</f>
        <v>0</v>
      </c>
      <c r="D34" s="111">
        <f>IF(Master2!AD33="No",0,Master2!K33)</f>
        <v>0</v>
      </c>
      <c r="E34" s="112">
        <f t="shared" si="4"/>
        <v>0</v>
      </c>
      <c r="F34" s="112">
        <f t="shared" si="5"/>
        <v>0</v>
      </c>
      <c r="G34" s="112">
        <f t="shared" si="6"/>
        <v>0</v>
      </c>
      <c r="H34" s="112">
        <f>IF(Master2!AE33="no",0,ROUND(Master2!K33*1.03,-2))</f>
        <v>0</v>
      </c>
      <c r="I34" s="112">
        <f t="shared" si="7"/>
        <v>0</v>
      </c>
      <c r="J34" s="112">
        <f t="shared" si="8"/>
        <v>0</v>
      </c>
      <c r="K34" s="112">
        <f t="shared" si="9"/>
        <v>0</v>
      </c>
    </row>
    <row r="35" spans="1:11" ht="20.100000000000001" hidden="1" customHeight="1" x14ac:dyDescent="0.25">
      <c r="A35" s="109" t="str">
        <f>Master2!A34</f>
        <v xml:space="preserve"> </v>
      </c>
      <c r="B35" s="296">
        <f>Master2!B34</f>
        <v>0</v>
      </c>
      <c r="C35" s="110">
        <f>Master2!C34</f>
        <v>0</v>
      </c>
      <c r="D35" s="111">
        <f>IF(Master2!AD34="No",0,Master2!K34)</f>
        <v>0</v>
      </c>
      <c r="E35" s="112">
        <f t="shared" si="4"/>
        <v>0</v>
      </c>
      <c r="F35" s="112">
        <f t="shared" si="5"/>
        <v>0</v>
      </c>
      <c r="G35" s="112">
        <f t="shared" si="6"/>
        <v>0</v>
      </c>
      <c r="H35" s="112">
        <f>IF(Master2!AE34="no",0,ROUND(Master2!K34*1.03,-2))</f>
        <v>0</v>
      </c>
      <c r="I35" s="112">
        <f t="shared" si="7"/>
        <v>0</v>
      </c>
      <c r="J35" s="112">
        <f t="shared" si="8"/>
        <v>0</v>
      </c>
      <c r="K35" s="112">
        <f t="shared" si="9"/>
        <v>0</v>
      </c>
    </row>
    <row r="36" spans="1:11" ht="20.100000000000001" hidden="1" customHeight="1" x14ac:dyDescent="0.25">
      <c r="A36" s="109" t="str">
        <f>Master2!A35</f>
        <v xml:space="preserve"> </v>
      </c>
      <c r="B36" s="296">
        <f>Master2!B35</f>
        <v>0</v>
      </c>
      <c r="C36" s="110">
        <f>Master2!C35</f>
        <v>0</v>
      </c>
      <c r="D36" s="111">
        <f>IF(Master2!AD35="No",0,Master2!K35)</f>
        <v>0</v>
      </c>
      <c r="E36" s="112">
        <f t="shared" si="4"/>
        <v>0</v>
      </c>
      <c r="F36" s="112">
        <f t="shared" si="5"/>
        <v>0</v>
      </c>
      <c r="G36" s="112">
        <f t="shared" si="6"/>
        <v>0</v>
      </c>
      <c r="H36" s="112">
        <f>IF(Master2!AE35="no",0,ROUND(Master2!K35*1.03,-2))</f>
        <v>0</v>
      </c>
      <c r="I36" s="112">
        <f t="shared" si="7"/>
        <v>0</v>
      </c>
      <c r="J36" s="112">
        <f t="shared" si="8"/>
        <v>0</v>
      </c>
      <c r="K36" s="112">
        <f t="shared" si="9"/>
        <v>0</v>
      </c>
    </row>
    <row r="37" spans="1:11" ht="20.100000000000001" hidden="1" customHeight="1" x14ac:dyDescent="0.25">
      <c r="A37" s="109" t="str">
        <f>Master2!A36</f>
        <v xml:space="preserve"> </v>
      </c>
      <c r="B37" s="296">
        <f>Master2!B36</f>
        <v>0</v>
      </c>
      <c r="C37" s="110">
        <f>Master2!C36</f>
        <v>0</v>
      </c>
      <c r="D37" s="111">
        <f>IF(Master2!AD36="No",0,Master2!K36)</f>
        <v>0</v>
      </c>
      <c r="E37" s="112">
        <f t="shared" si="4"/>
        <v>0</v>
      </c>
      <c r="F37" s="112">
        <f t="shared" si="5"/>
        <v>0</v>
      </c>
      <c r="G37" s="112">
        <f t="shared" si="6"/>
        <v>0</v>
      </c>
      <c r="H37" s="112">
        <f>IF(Master2!AE36="no",0,ROUND(Master2!K36*1.03,-2))</f>
        <v>0</v>
      </c>
      <c r="I37" s="112">
        <f t="shared" si="7"/>
        <v>0</v>
      </c>
      <c r="J37" s="112">
        <f t="shared" si="8"/>
        <v>0</v>
      </c>
      <c r="K37" s="112">
        <f t="shared" si="9"/>
        <v>0</v>
      </c>
    </row>
    <row r="38" spans="1:11" ht="20.100000000000001" hidden="1" customHeight="1" x14ac:dyDescent="0.25">
      <c r="A38" s="109" t="str">
        <f>Master2!A37</f>
        <v xml:space="preserve"> </v>
      </c>
      <c r="B38" s="296">
        <f>Master2!B37</f>
        <v>0</v>
      </c>
      <c r="C38" s="110">
        <f>Master2!C37</f>
        <v>0</v>
      </c>
      <c r="D38" s="111">
        <f>IF(Master2!AD37="No",0,Master2!K37)</f>
        <v>0</v>
      </c>
      <c r="E38" s="112">
        <f t="shared" si="4"/>
        <v>0</v>
      </c>
      <c r="F38" s="112">
        <f t="shared" si="5"/>
        <v>0</v>
      </c>
      <c r="G38" s="112">
        <f t="shared" si="6"/>
        <v>0</v>
      </c>
      <c r="H38" s="112">
        <f>IF(Master2!AE37="no",0,ROUND(Master2!K37*1.03,-2))</f>
        <v>0</v>
      </c>
      <c r="I38" s="112">
        <f t="shared" si="7"/>
        <v>0</v>
      </c>
      <c r="J38" s="112">
        <f t="shared" si="8"/>
        <v>0</v>
      </c>
      <c r="K38" s="112">
        <f t="shared" si="9"/>
        <v>0</v>
      </c>
    </row>
    <row r="39" spans="1:11" ht="20.100000000000001" hidden="1" customHeight="1" x14ac:dyDescent="0.25">
      <c r="A39" s="109" t="str">
        <f>Master2!A38</f>
        <v xml:space="preserve"> </v>
      </c>
      <c r="B39" s="296">
        <f>Master2!B38</f>
        <v>0</v>
      </c>
      <c r="C39" s="110">
        <f>Master2!C38</f>
        <v>0</v>
      </c>
      <c r="D39" s="111">
        <f>IF(Master2!AD38="No",0,Master2!K38)</f>
        <v>0</v>
      </c>
      <c r="E39" s="112">
        <f t="shared" si="4"/>
        <v>0</v>
      </c>
      <c r="F39" s="112">
        <f t="shared" si="5"/>
        <v>0</v>
      </c>
      <c r="G39" s="112">
        <f t="shared" si="6"/>
        <v>0</v>
      </c>
      <c r="H39" s="112">
        <f>IF(Master2!AE38="no",0,ROUND(Master2!K38*1.03,-2))</f>
        <v>0</v>
      </c>
      <c r="I39" s="112">
        <f t="shared" si="7"/>
        <v>0</v>
      </c>
      <c r="J39" s="112">
        <f t="shared" si="8"/>
        <v>0</v>
      </c>
      <c r="K39" s="112">
        <f t="shared" si="9"/>
        <v>0</v>
      </c>
    </row>
    <row r="40" spans="1:11" ht="20.100000000000001" hidden="1" customHeight="1" x14ac:dyDescent="0.25">
      <c r="A40" s="109" t="str">
        <f>Master2!A39</f>
        <v xml:space="preserve"> </v>
      </c>
      <c r="B40" s="296">
        <f>Master2!B39</f>
        <v>0</v>
      </c>
      <c r="C40" s="110">
        <f>Master2!C39</f>
        <v>0</v>
      </c>
      <c r="D40" s="111">
        <f>IF(Master2!AD39="No",0,Master2!K39)</f>
        <v>0</v>
      </c>
      <c r="E40" s="112">
        <f t="shared" si="4"/>
        <v>0</v>
      </c>
      <c r="F40" s="112">
        <f t="shared" si="5"/>
        <v>0</v>
      </c>
      <c r="G40" s="112">
        <f t="shared" si="6"/>
        <v>0</v>
      </c>
      <c r="H40" s="112">
        <f>IF(Master2!AE39="no",0,ROUND(Master2!K39*1.03,-2))</f>
        <v>0</v>
      </c>
      <c r="I40" s="112">
        <f t="shared" si="7"/>
        <v>0</v>
      </c>
      <c r="J40" s="112">
        <f t="shared" si="8"/>
        <v>0</v>
      </c>
      <c r="K40" s="112">
        <f t="shared" si="9"/>
        <v>0</v>
      </c>
    </row>
    <row r="41" spans="1:11" ht="20.100000000000001" hidden="1" customHeight="1" x14ac:dyDescent="0.25">
      <c r="A41" s="109" t="str">
        <f>Master2!A40</f>
        <v xml:space="preserve"> </v>
      </c>
      <c r="B41" s="296">
        <f>Master2!B40</f>
        <v>0</v>
      </c>
      <c r="C41" s="110">
        <f>Master2!C40</f>
        <v>0</v>
      </c>
      <c r="D41" s="111">
        <f>IF(Master2!AD40="No",0,Master2!K40)</f>
        <v>0</v>
      </c>
      <c r="E41" s="112">
        <f t="shared" si="4"/>
        <v>0</v>
      </c>
      <c r="F41" s="112">
        <f t="shared" si="5"/>
        <v>0</v>
      </c>
      <c r="G41" s="112">
        <f t="shared" si="6"/>
        <v>0</v>
      </c>
      <c r="H41" s="112">
        <f>IF(Master2!AE40="no",0,ROUND(Master2!K40*1.03,-2))</f>
        <v>0</v>
      </c>
      <c r="I41" s="112">
        <f t="shared" si="7"/>
        <v>0</v>
      </c>
      <c r="J41" s="112">
        <f t="shared" si="8"/>
        <v>0</v>
      </c>
      <c r="K41" s="112">
        <f t="shared" si="9"/>
        <v>0</v>
      </c>
    </row>
    <row r="42" spans="1:11" ht="20.100000000000001" hidden="1" customHeight="1" x14ac:dyDescent="0.25">
      <c r="A42" s="109" t="str">
        <f>Master2!A41</f>
        <v xml:space="preserve"> </v>
      </c>
      <c r="B42" s="296">
        <f>Master2!B41</f>
        <v>0</v>
      </c>
      <c r="C42" s="110">
        <f>Master2!C41</f>
        <v>0</v>
      </c>
      <c r="D42" s="111">
        <f>IF(Master2!AD41="No",0,Master2!K41)</f>
        <v>0</v>
      </c>
      <c r="E42" s="112">
        <f t="shared" si="4"/>
        <v>0</v>
      </c>
      <c r="F42" s="112">
        <f t="shared" si="5"/>
        <v>0</v>
      </c>
      <c r="G42" s="112">
        <f t="shared" si="6"/>
        <v>0</v>
      </c>
      <c r="H42" s="112">
        <f>IF(Master2!AE41="no",0,ROUND(Master2!K41*1.03,-2))</f>
        <v>0</v>
      </c>
      <c r="I42" s="112">
        <f t="shared" si="7"/>
        <v>0</v>
      </c>
      <c r="J42" s="112">
        <f t="shared" si="8"/>
        <v>0</v>
      </c>
      <c r="K42" s="112">
        <f t="shared" si="9"/>
        <v>0</v>
      </c>
    </row>
    <row r="43" spans="1:11" ht="20.100000000000001" hidden="1" customHeight="1" x14ac:dyDescent="0.25">
      <c r="A43" s="109" t="str">
        <f>Master2!A42</f>
        <v xml:space="preserve"> </v>
      </c>
      <c r="B43" s="296">
        <f>Master2!B42</f>
        <v>0</v>
      </c>
      <c r="C43" s="110">
        <f>Master2!C42</f>
        <v>0</v>
      </c>
      <c r="D43" s="111">
        <f>IF(Master2!AD42="No",0,Master2!K42)</f>
        <v>0</v>
      </c>
      <c r="E43" s="112">
        <f t="shared" si="4"/>
        <v>0</v>
      </c>
      <c r="F43" s="112">
        <f t="shared" si="5"/>
        <v>0</v>
      </c>
      <c r="G43" s="112">
        <f t="shared" si="6"/>
        <v>0</v>
      </c>
      <c r="H43" s="112">
        <f>IF(Master2!AE42="no",0,ROUND(Master2!K42*1.03,-2))</f>
        <v>0</v>
      </c>
      <c r="I43" s="112">
        <f t="shared" si="7"/>
        <v>0</v>
      </c>
      <c r="J43" s="112">
        <f t="shared" si="8"/>
        <v>0</v>
      </c>
      <c r="K43" s="112">
        <f t="shared" si="9"/>
        <v>0</v>
      </c>
    </row>
    <row r="44" spans="1:11" ht="20.100000000000001" hidden="1" customHeight="1" x14ac:dyDescent="0.25">
      <c r="A44" s="109" t="str">
        <f>Master2!A43</f>
        <v xml:space="preserve"> </v>
      </c>
      <c r="B44" s="296">
        <f>Master2!B43</f>
        <v>0</v>
      </c>
      <c r="C44" s="110">
        <f>Master2!C43</f>
        <v>0</v>
      </c>
      <c r="D44" s="111">
        <f>IF(Master2!AD43="No",0,Master2!K43)</f>
        <v>0</v>
      </c>
      <c r="E44" s="112">
        <f t="shared" si="4"/>
        <v>0</v>
      </c>
      <c r="F44" s="112">
        <f t="shared" si="5"/>
        <v>0</v>
      </c>
      <c r="G44" s="112">
        <f t="shared" si="6"/>
        <v>0</v>
      </c>
      <c r="H44" s="112">
        <f>IF(Master2!AE43="no",0,ROUND(Master2!K43*1.03,-2))</f>
        <v>0</v>
      </c>
      <c r="I44" s="112">
        <f t="shared" si="7"/>
        <v>0</v>
      </c>
      <c r="J44" s="112">
        <f t="shared" si="8"/>
        <v>0</v>
      </c>
      <c r="K44" s="112">
        <f t="shared" si="9"/>
        <v>0</v>
      </c>
    </row>
    <row r="45" spans="1:11" ht="20.100000000000001" hidden="1" customHeight="1" x14ac:dyDescent="0.25">
      <c r="A45" s="109" t="str">
        <f>Master2!A44</f>
        <v xml:space="preserve"> </v>
      </c>
      <c r="B45" s="296">
        <f>Master2!B44</f>
        <v>0</v>
      </c>
      <c r="C45" s="110">
        <f>Master2!C44</f>
        <v>0</v>
      </c>
      <c r="D45" s="111">
        <f>IF(Master2!AD44="No",0,Master2!K44)</f>
        <v>0</v>
      </c>
      <c r="E45" s="112">
        <f t="shared" si="4"/>
        <v>0</v>
      </c>
      <c r="F45" s="112">
        <f t="shared" si="5"/>
        <v>0</v>
      </c>
      <c r="G45" s="112">
        <f t="shared" si="6"/>
        <v>0</v>
      </c>
      <c r="H45" s="112">
        <f>IF(Master2!AE44="no",0,ROUND(Master2!K44*1.03,-2))</f>
        <v>0</v>
      </c>
      <c r="I45" s="112">
        <f t="shared" si="7"/>
        <v>0</v>
      </c>
      <c r="J45" s="112">
        <f t="shared" si="8"/>
        <v>0</v>
      </c>
      <c r="K45" s="112">
        <f t="shared" si="9"/>
        <v>0</v>
      </c>
    </row>
    <row r="46" spans="1:11" ht="20.100000000000001" hidden="1" customHeight="1" x14ac:dyDescent="0.25">
      <c r="A46" s="109" t="str">
        <f>Master2!A45</f>
        <v xml:space="preserve"> </v>
      </c>
      <c r="B46" s="296">
        <f>Master2!B45</f>
        <v>0</v>
      </c>
      <c r="C46" s="110">
        <f>Master2!C45</f>
        <v>0</v>
      </c>
      <c r="D46" s="111">
        <f>IF(Master2!AD45="No",0,Master2!K45)</f>
        <v>0</v>
      </c>
      <c r="E46" s="112">
        <f t="shared" si="4"/>
        <v>0</v>
      </c>
      <c r="F46" s="112">
        <f t="shared" si="5"/>
        <v>0</v>
      </c>
      <c r="G46" s="112">
        <f t="shared" si="6"/>
        <v>0</v>
      </c>
      <c r="H46" s="112">
        <f>IF(Master2!AE45="no",0,ROUND(Master2!K45*1.03,-2))</f>
        <v>0</v>
      </c>
      <c r="I46" s="112">
        <f t="shared" si="7"/>
        <v>0</v>
      </c>
      <c r="J46" s="112">
        <f t="shared" si="8"/>
        <v>0</v>
      </c>
      <c r="K46" s="112">
        <f t="shared" si="9"/>
        <v>0</v>
      </c>
    </row>
    <row r="47" spans="1:11" ht="20.100000000000001" hidden="1" customHeight="1" x14ac:dyDescent="0.25">
      <c r="A47" s="109" t="str">
        <f>Master2!A46</f>
        <v xml:space="preserve"> </v>
      </c>
      <c r="B47" s="296">
        <f>Master2!B46</f>
        <v>0</v>
      </c>
      <c r="C47" s="110">
        <f>Master2!C46</f>
        <v>0</v>
      </c>
      <c r="D47" s="111">
        <f>IF(Master2!AD46="No",0,Master2!K46)</f>
        <v>0</v>
      </c>
      <c r="E47" s="112">
        <f t="shared" si="4"/>
        <v>0</v>
      </c>
      <c r="F47" s="112">
        <f t="shared" si="5"/>
        <v>0</v>
      </c>
      <c r="G47" s="112">
        <f t="shared" si="6"/>
        <v>0</v>
      </c>
      <c r="H47" s="112">
        <f>IF(Master2!AE46="no",0,ROUND(Master2!K46*1.03,-2))</f>
        <v>0</v>
      </c>
      <c r="I47" s="112">
        <f t="shared" si="7"/>
        <v>0</v>
      </c>
      <c r="J47" s="112">
        <f t="shared" si="8"/>
        <v>0</v>
      </c>
      <c r="K47" s="112">
        <f t="shared" si="9"/>
        <v>0</v>
      </c>
    </row>
    <row r="48" spans="1:11" ht="20.100000000000001" hidden="1" customHeight="1" x14ac:dyDescent="0.25">
      <c r="A48" s="109" t="str">
        <f>Master2!A47</f>
        <v xml:space="preserve"> </v>
      </c>
      <c r="B48" s="296">
        <f>Master2!B47</f>
        <v>0</v>
      </c>
      <c r="C48" s="110">
        <f>Master2!C47</f>
        <v>0</v>
      </c>
      <c r="D48" s="111">
        <f>IF(Master2!AD47="No",0,Master2!K47)</f>
        <v>0</v>
      </c>
      <c r="E48" s="112">
        <f t="shared" si="4"/>
        <v>0</v>
      </c>
      <c r="F48" s="112">
        <f t="shared" si="5"/>
        <v>0</v>
      </c>
      <c r="G48" s="112">
        <f t="shared" si="6"/>
        <v>0</v>
      </c>
      <c r="H48" s="112">
        <f>IF(Master2!AE47="no",0,ROUND(Master2!K47*1.03,-2))</f>
        <v>0</v>
      </c>
      <c r="I48" s="112">
        <f t="shared" si="7"/>
        <v>0</v>
      </c>
      <c r="J48" s="112">
        <f t="shared" si="8"/>
        <v>0</v>
      </c>
      <c r="K48" s="112">
        <f t="shared" si="9"/>
        <v>0</v>
      </c>
    </row>
    <row r="49" spans="1:13" ht="20.100000000000001" hidden="1" customHeight="1" x14ac:dyDescent="0.25">
      <c r="A49" s="109" t="str">
        <f>Master2!A48</f>
        <v xml:space="preserve"> </v>
      </c>
      <c r="B49" s="296">
        <f>Master2!B48</f>
        <v>0</v>
      </c>
      <c r="C49" s="110">
        <f>Master2!C48</f>
        <v>0</v>
      </c>
      <c r="D49" s="111">
        <f>IF(Master2!AD48="No",0,Master2!K48)</f>
        <v>0</v>
      </c>
      <c r="E49" s="112">
        <f t="shared" si="4"/>
        <v>0</v>
      </c>
      <c r="F49" s="112">
        <f t="shared" si="5"/>
        <v>0</v>
      </c>
      <c r="G49" s="112">
        <f t="shared" si="6"/>
        <v>0</v>
      </c>
      <c r="H49" s="112">
        <f>IF(Master2!AE48="no",0,ROUND(Master2!K48*1.03,-2))</f>
        <v>0</v>
      </c>
      <c r="I49" s="112">
        <f t="shared" si="7"/>
        <v>0</v>
      </c>
      <c r="J49" s="112">
        <f t="shared" si="8"/>
        <v>0</v>
      </c>
      <c r="K49" s="112">
        <f t="shared" si="9"/>
        <v>0</v>
      </c>
    </row>
    <row r="50" spans="1:13" ht="20.100000000000001" hidden="1" customHeight="1" x14ac:dyDescent="0.25">
      <c r="A50" s="109" t="str">
        <f>Master2!A49</f>
        <v xml:space="preserve"> </v>
      </c>
      <c r="B50" s="296">
        <f>Master2!B49</f>
        <v>0</v>
      </c>
      <c r="C50" s="110">
        <f>Master2!C49</f>
        <v>0</v>
      </c>
      <c r="D50" s="111">
        <f>IF(Master2!AD49="No",0,Master2!K49)</f>
        <v>0</v>
      </c>
      <c r="E50" s="112">
        <f t="shared" si="4"/>
        <v>0</v>
      </c>
      <c r="F50" s="112">
        <f t="shared" si="5"/>
        <v>0</v>
      </c>
      <c r="G50" s="112">
        <f t="shared" si="6"/>
        <v>0</v>
      </c>
      <c r="H50" s="112">
        <f>IF(Master2!AE49="no",0,ROUND(Master2!K49*1.03,-2))</f>
        <v>0</v>
      </c>
      <c r="I50" s="112">
        <f t="shared" si="7"/>
        <v>0</v>
      </c>
      <c r="J50" s="112">
        <f t="shared" si="8"/>
        <v>0</v>
      </c>
      <c r="K50" s="112">
        <f t="shared" si="9"/>
        <v>0</v>
      </c>
    </row>
    <row r="51" spans="1:13" ht="20.100000000000001" hidden="1" customHeight="1" x14ac:dyDescent="0.25">
      <c r="A51" s="109" t="str">
        <f>Master2!A50</f>
        <v xml:space="preserve"> </v>
      </c>
      <c r="B51" s="296">
        <f>Master2!B50</f>
        <v>0</v>
      </c>
      <c r="C51" s="110">
        <f>Master2!C50</f>
        <v>0</v>
      </c>
      <c r="D51" s="111">
        <f>IF(Master2!AD50="No",0,Master2!K50)</f>
        <v>0</v>
      </c>
      <c r="E51" s="112">
        <f t="shared" si="4"/>
        <v>0</v>
      </c>
      <c r="F51" s="112">
        <f t="shared" si="5"/>
        <v>0</v>
      </c>
      <c r="G51" s="112">
        <f t="shared" si="6"/>
        <v>0</v>
      </c>
      <c r="H51" s="112">
        <f>IF(Master2!AE50="no",0,ROUND(Master2!K50*1.03,-2))</f>
        <v>0</v>
      </c>
      <c r="I51" s="112">
        <f t="shared" si="7"/>
        <v>0</v>
      </c>
      <c r="J51" s="112">
        <f t="shared" si="8"/>
        <v>0</v>
      </c>
      <c r="K51" s="112">
        <f t="shared" si="9"/>
        <v>0</v>
      </c>
    </row>
    <row r="52" spans="1:13" ht="20.100000000000001" hidden="1" customHeight="1" x14ac:dyDescent="0.25">
      <c r="A52" s="109" t="str">
        <f>Master2!A51</f>
        <v xml:space="preserve"> </v>
      </c>
      <c r="B52" s="296">
        <f>Master2!B51</f>
        <v>0</v>
      </c>
      <c r="C52" s="110">
        <f>Master2!C51</f>
        <v>0</v>
      </c>
      <c r="D52" s="111">
        <f>IF(Master2!AD51="No",0,Master2!K51)</f>
        <v>0</v>
      </c>
      <c r="E52" s="112">
        <f t="shared" si="4"/>
        <v>0</v>
      </c>
      <c r="F52" s="112">
        <f t="shared" si="5"/>
        <v>0</v>
      </c>
      <c r="G52" s="112">
        <f t="shared" si="6"/>
        <v>0</v>
      </c>
      <c r="H52" s="112">
        <f>IF(Master2!AE51="no",0,ROUND(Master2!K51*1.03,-2))</f>
        <v>0</v>
      </c>
      <c r="I52" s="112">
        <f t="shared" si="7"/>
        <v>0</v>
      </c>
      <c r="J52" s="112">
        <f t="shared" si="8"/>
        <v>0</v>
      </c>
      <c r="K52" s="112">
        <f t="shared" si="9"/>
        <v>0</v>
      </c>
    </row>
    <row r="53" spans="1:13" ht="20.100000000000001" hidden="1" customHeight="1" x14ac:dyDescent="0.25">
      <c r="A53" s="109" t="str">
        <f>Master2!A52</f>
        <v xml:space="preserve"> </v>
      </c>
      <c r="B53" s="296">
        <f>Master2!B52</f>
        <v>0</v>
      </c>
      <c r="C53" s="110">
        <f>Master2!C52</f>
        <v>0</v>
      </c>
      <c r="D53" s="111">
        <f>IF(Master2!AD52="No",0,Master2!K52)</f>
        <v>0</v>
      </c>
      <c r="E53" s="112">
        <f t="shared" si="4"/>
        <v>0</v>
      </c>
      <c r="F53" s="112">
        <f t="shared" si="5"/>
        <v>0</v>
      </c>
      <c r="G53" s="112">
        <f t="shared" si="6"/>
        <v>0</v>
      </c>
      <c r="H53" s="112">
        <f>IF(Master2!AE52="no",0,ROUND(Master2!K52*1.03,-2))</f>
        <v>0</v>
      </c>
      <c r="I53" s="112">
        <f t="shared" si="7"/>
        <v>0</v>
      </c>
      <c r="J53" s="112">
        <f t="shared" si="8"/>
        <v>0</v>
      </c>
      <c r="K53" s="112">
        <f t="shared" si="9"/>
        <v>0</v>
      </c>
    </row>
    <row r="54" spans="1:13" ht="20.100000000000001" hidden="1" customHeight="1" x14ac:dyDescent="0.25">
      <c r="A54" s="109" t="str">
        <f>Master2!A53</f>
        <v xml:space="preserve"> </v>
      </c>
      <c r="B54" s="296">
        <f>Master2!B53</f>
        <v>0</v>
      </c>
      <c r="C54" s="110">
        <f>Master2!C53</f>
        <v>0</v>
      </c>
      <c r="D54" s="111">
        <f>IF(Master2!AD53="No",0,Master2!K53)</f>
        <v>0</v>
      </c>
      <c r="E54" s="112">
        <f t="shared" si="4"/>
        <v>0</v>
      </c>
      <c r="F54" s="112">
        <f t="shared" si="5"/>
        <v>0</v>
      </c>
      <c r="G54" s="112">
        <f t="shared" si="6"/>
        <v>0</v>
      </c>
      <c r="H54" s="112">
        <f>IF(Master2!AE53="no",0,ROUND(Master2!K53*1.03,-2))</f>
        <v>0</v>
      </c>
      <c r="I54" s="112">
        <f t="shared" si="7"/>
        <v>0</v>
      </c>
      <c r="J54" s="112">
        <f t="shared" si="8"/>
        <v>0</v>
      </c>
      <c r="K54" s="112">
        <f t="shared" si="9"/>
        <v>0</v>
      </c>
    </row>
    <row r="55" spans="1:13" ht="20.100000000000001" hidden="1" customHeight="1" x14ac:dyDescent="0.25">
      <c r="A55" s="109" t="str">
        <f>Master2!A54</f>
        <v xml:space="preserve"> </v>
      </c>
      <c r="B55" s="296">
        <f>Master2!B54</f>
        <v>0</v>
      </c>
      <c r="C55" s="110">
        <f>Master2!C54</f>
        <v>0</v>
      </c>
      <c r="D55" s="111">
        <f>IF(Master2!AD54="No",0,Master2!K54)</f>
        <v>0</v>
      </c>
      <c r="E55" s="112">
        <f t="shared" si="4"/>
        <v>0</v>
      </c>
      <c r="F55" s="112">
        <f t="shared" si="5"/>
        <v>0</v>
      </c>
      <c r="G55" s="112">
        <f t="shared" si="6"/>
        <v>0</v>
      </c>
      <c r="H55" s="112">
        <f>IF(Master2!AE54="no",0,ROUND(Master2!K54*1.03,-2))</f>
        <v>0</v>
      </c>
      <c r="I55" s="112">
        <f t="shared" si="7"/>
        <v>0</v>
      </c>
      <c r="J55" s="112">
        <f t="shared" si="8"/>
        <v>0</v>
      </c>
      <c r="K55" s="112">
        <f t="shared" si="9"/>
        <v>0</v>
      </c>
    </row>
    <row r="56" spans="1:13" ht="20.100000000000001" hidden="1" customHeight="1" x14ac:dyDescent="0.25">
      <c r="A56" s="109" t="str">
        <f>Master2!A55</f>
        <v xml:space="preserve"> </v>
      </c>
      <c r="B56" s="296">
        <f>Master2!B55</f>
        <v>0</v>
      </c>
      <c r="C56" s="110">
        <f>Master2!C55</f>
        <v>0</v>
      </c>
      <c r="D56" s="111">
        <f>IF(Master2!AD55="No",0,Master2!K55)</f>
        <v>0</v>
      </c>
      <c r="E56" s="112">
        <f t="shared" si="4"/>
        <v>0</v>
      </c>
      <c r="F56" s="112">
        <f t="shared" si="5"/>
        <v>0</v>
      </c>
      <c r="G56" s="112">
        <f t="shared" si="6"/>
        <v>0</v>
      </c>
      <c r="H56" s="112">
        <f>IF(Master2!AE55="no",0,ROUND(Master2!K55*1.03,-2))</f>
        <v>0</v>
      </c>
      <c r="I56" s="112">
        <f t="shared" si="7"/>
        <v>0</v>
      </c>
      <c r="J56" s="112">
        <f t="shared" si="8"/>
        <v>0</v>
      </c>
      <c r="K56" s="112">
        <f t="shared" si="9"/>
        <v>0</v>
      </c>
    </row>
    <row r="57" spans="1:13" ht="20.100000000000001" hidden="1" customHeight="1" x14ac:dyDescent="0.25">
      <c r="A57" s="109" t="str">
        <f>Master2!A56</f>
        <v xml:space="preserve"> </v>
      </c>
      <c r="B57" s="296">
        <f>Master2!B56</f>
        <v>0</v>
      </c>
      <c r="C57" s="110">
        <f>Master2!C56</f>
        <v>0</v>
      </c>
      <c r="D57" s="111">
        <f>IF(Master2!AD56="No",0,Master2!K56)</f>
        <v>0</v>
      </c>
      <c r="E57" s="112">
        <f t="shared" si="4"/>
        <v>0</v>
      </c>
      <c r="F57" s="112">
        <f t="shared" si="5"/>
        <v>0</v>
      </c>
      <c r="G57" s="112">
        <f t="shared" si="6"/>
        <v>0</v>
      </c>
      <c r="H57" s="112">
        <f>IF(Master2!AE56="no",0,ROUND(Master2!K56*1.03,-2))</f>
        <v>0</v>
      </c>
      <c r="I57" s="112">
        <f t="shared" si="7"/>
        <v>0</v>
      </c>
      <c r="J57" s="112">
        <f t="shared" si="8"/>
        <v>0</v>
      </c>
      <c r="K57" s="112">
        <f t="shared" si="9"/>
        <v>0</v>
      </c>
    </row>
    <row r="58" spans="1:13" ht="20.100000000000001" hidden="1" customHeight="1" x14ac:dyDescent="0.25">
      <c r="A58" s="109" t="str">
        <f>Master2!A57</f>
        <v xml:space="preserve"> </v>
      </c>
      <c r="B58" s="296">
        <f>Master2!B57</f>
        <v>0</v>
      </c>
      <c r="C58" s="110">
        <f>Master2!C57</f>
        <v>0</v>
      </c>
      <c r="D58" s="111">
        <f>IF(Master2!AD57="No",0,Master2!K57)</f>
        <v>0</v>
      </c>
      <c r="E58" s="112">
        <f t="shared" si="4"/>
        <v>0</v>
      </c>
      <c r="F58" s="112">
        <f t="shared" si="5"/>
        <v>0</v>
      </c>
      <c r="G58" s="112">
        <f t="shared" si="6"/>
        <v>0</v>
      </c>
      <c r="H58" s="112">
        <f>IF(Master2!AE57="no",0,ROUND(Master2!K57*1.03,-2))</f>
        <v>0</v>
      </c>
      <c r="I58" s="112">
        <f t="shared" si="7"/>
        <v>0</v>
      </c>
      <c r="J58" s="112">
        <f t="shared" si="8"/>
        <v>0</v>
      </c>
      <c r="K58" s="112">
        <f t="shared" si="9"/>
        <v>0</v>
      </c>
    </row>
    <row r="59" spans="1:13" ht="20.100000000000001" hidden="1" customHeight="1" x14ac:dyDescent="0.25">
      <c r="A59" s="109" t="str">
        <f>Master2!A58</f>
        <v xml:space="preserve"> </v>
      </c>
      <c r="B59" s="296">
        <f>Master2!B58</f>
        <v>0</v>
      </c>
      <c r="C59" s="110">
        <f>Master2!C58</f>
        <v>0</v>
      </c>
      <c r="D59" s="111">
        <f>IF(Master2!AD58="No",0,Master2!K58)</f>
        <v>0</v>
      </c>
      <c r="E59" s="112">
        <f t="shared" si="4"/>
        <v>0</v>
      </c>
      <c r="F59" s="112">
        <f t="shared" si="5"/>
        <v>0</v>
      </c>
      <c r="G59" s="112">
        <f t="shared" si="6"/>
        <v>0</v>
      </c>
      <c r="H59" s="112">
        <f>IF(Master2!AE58="no",0,ROUND(Master2!K58*1.03,-2))</f>
        <v>0</v>
      </c>
      <c r="I59" s="112">
        <f t="shared" si="7"/>
        <v>0</v>
      </c>
      <c r="J59" s="112">
        <f t="shared" si="8"/>
        <v>0</v>
      </c>
      <c r="K59" s="112">
        <f t="shared" si="9"/>
        <v>0</v>
      </c>
    </row>
    <row r="60" spans="1:13" ht="20.100000000000001" hidden="1" customHeight="1" x14ac:dyDescent="0.25">
      <c r="A60" s="109" t="str">
        <f>Master2!A59</f>
        <v xml:space="preserve"> </v>
      </c>
      <c r="B60" s="296">
        <f>Master2!B59</f>
        <v>0</v>
      </c>
      <c r="C60" s="110">
        <f>Master2!C59</f>
        <v>0</v>
      </c>
      <c r="D60" s="111">
        <f>IF(Master2!AD59="No",0,Master2!K59)</f>
        <v>0</v>
      </c>
      <c r="E60" s="112">
        <f t="shared" si="4"/>
        <v>0</v>
      </c>
      <c r="F60" s="112">
        <f t="shared" si="5"/>
        <v>0</v>
      </c>
      <c r="G60" s="112">
        <f t="shared" si="6"/>
        <v>0</v>
      </c>
      <c r="H60" s="112">
        <f>IF(Master2!AE59="no",0,ROUND(Master2!K59*1.03,-2))</f>
        <v>0</v>
      </c>
      <c r="I60" s="112">
        <f t="shared" si="7"/>
        <v>0</v>
      </c>
      <c r="J60" s="112">
        <f t="shared" si="8"/>
        <v>0</v>
      </c>
      <c r="K60" s="112">
        <f t="shared" si="9"/>
        <v>0</v>
      </c>
    </row>
    <row r="61" spans="1:13" ht="20.100000000000001" hidden="1" customHeight="1" x14ac:dyDescent="0.25">
      <c r="A61" s="109" t="str">
        <f>Master2!A60</f>
        <v xml:space="preserve"> </v>
      </c>
      <c r="B61" s="296">
        <f>Master2!B60</f>
        <v>0</v>
      </c>
      <c r="C61" s="110">
        <f>Master2!C60</f>
        <v>0</v>
      </c>
      <c r="D61" s="111">
        <f>IF(Master2!AD60="No",0,Master2!K60)</f>
        <v>0</v>
      </c>
      <c r="E61" s="112">
        <f t="shared" si="4"/>
        <v>0</v>
      </c>
      <c r="F61" s="112">
        <f t="shared" si="5"/>
        <v>0</v>
      </c>
      <c r="G61" s="112">
        <f t="shared" si="6"/>
        <v>0</v>
      </c>
      <c r="H61" s="112">
        <f>IF(Master2!AE60="no",0,ROUND(Master2!K60*1.03,-2))</f>
        <v>0</v>
      </c>
      <c r="I61" s="112">
        <f t="shared" si="7"/>
        <v>0</v>
      </c>
      <c r="J61" s="112">
        <f t="shared" si="8"/>
        <v>0</v>
      </c>
      <c r="K61" s="112">
        <f t="shared" si="9"/>
        <v>0</v>
      </c>
    </row>
    <row r="62" spans="1:13" ht="20.100000000000001" hidden="1" customHeight="1" x14ac:dyDescent="0.25">
      <c r="A62" s="109" t="str">
        <f>Master2!A61</f>
        <v xml:space="preserve"> </v>
      </c>
      <c r="B62" s="296">
        <f>Master2!B61</f>
        <v>0</v>
      </c>
      <c r="C62" s="110">
        <f>Master2!C61</f>
        <v>0</v>
      </c>
      <c r="D62" s="111">
        <f>IF(Master2!AD61="No",0,Master2!K61)</f>
        <v>0</v>
      </c>
      <c r="E62" s="112">
        <f t="shared" si="4"/>
        <v>0</v>
      </c>
      <c r="F62" s="112">
        <f t="shared" si="5"/>
        <v>0</v>
      </c>
      <c r="G62" s="112">
        <f t="shared" si="6"/>
        <v>0</v>
      </c>
      <c r="H62" s="112">
        <f>IF(Master2!AE61="no",0,ROUND(Master2!K61*1.03,-2))</f>
        <v>0</v>
      </c>
      <c r="I62" s="112">
        <f t="shared" si="7"/>
        <v>0</v>
      </c>
      <c r="J62" s="112">
        <f t="shared" si="8"/>
        <v>0</v>
      </c>
      <c r="K62" s="112">
        <f t="shared" si="9"/>
        <v>0</v>
      </c>
    </row>
    <row r="63" spans="1:13" ht="20.100000000000001" customHeight="1" x14ac:dyDescent="0.3">
      <c r="A63" s="600" t="s">
        <v>7</v>
      </c>
      <c r="B63" s="600"/>
      <c r="C63" s="600"/>
      <c r="D63" s="113">
        <f>SUM(D6:D62)</f>
        <v>634100</v>
      </c>
      <c r="E63" s="113">
        <f t="shared" ref="E63:K63" si="10">SUM(E6:E62)</f>
        <v>317050</v>
      </c>
      <c r="F63" s="113">
        <f t="shared" si="10"/>
        <v>107797</v>
      </c>
      <c r="G63" s="113">
        <f t="shared" si="10"/>
        <v>424847</v>
      </c>
      <c r="H63" s="113">
        <f t="shared" si="10"/>
        <v>674800</v>
      </c>
      <c r="I63" s="113">
        <f t="shared" si="10"/>
        <v>337400</v>
      </c>
      <c r="J63" s="113">
        <f t="shared" si="10"/>
        <v>114716</v>
      </c>
      <c r="K63" s="113">
        <f t="shared" si="10"/>
        <v>452116</v>
      </c>
    </row>
    <row r="64" spans="1:13" ht="18.75" x14ac:dyDescent="0.3">
      <c r="A64" s="329"/>
      <c r="B64" s="329"/>
      <c r="C64" s="329"/>
      <c r="D64" s="43"/>
      <c r="E64" s="43"/>
      <c r="F64" s="43"/>
      <c r="G64" s="43"/>
      <c r="H64" s="43"/>
      <c r="I64" s="43"/>
      <c r="J64" s="43"/>
      <c r="K64" s="43"/>
      <c r="M64" s="43"/>
    </row>
    <row r="66" spans="1:13" ht="15.75" x14ac:dyDescent="0.25">
      <c r="H66" s="484" t="str">
        <f>Master1!L2</f>
        <v>iz/kkukpk;Z</v>
      </c>
      <c r="I66" s="484"/>
      <c r="J66" s="484"/>
      <c r="K66" s="484"/>
      <c r="M66" s="43"/>
    </row>
    <row r="67" spans="1:13" ht="15.75" x14ac:dyDescent="0.25">
      <c r="H67" s="484" t="str">
        <f>Master1!L3</f>
        <v>jktdh; mPp ek/;fed fo|ky;</v>
      </c>
      <c r="I67" s="484"/>
      <c r="J67" s="484"/>
      <c r="K67" s="484"/>
    </row>
    <row r="68" spans="1:13" ht="15.75" x14ac:dyDescent="0.25">
      <c r="H68" s="484" t="str">
        <f>Master1!L4</f>
        <v>vkarjksyh lkaxk &amp; ijcrlj ¼ukxkSj½</v>
      </c>
      <c r="I68" s="484"/>
      <c r="J68" s="484"/>
      <c r="K68" s="484"/>
      <c r="M68" s="43"/>
    </row>
    <row r="69" spans="1:13" ht="18" x14ac:dyDescent="0.2">
      <c r="D69" s="221">
        <v>13</v>
      </c>
    </row>
    <row r="70" spans="1:13" x14ac:dyDescent="0.2">
      <c r="D70" s="305"/>
      <c r="K70" s="1"/>
      <c r="M70" s="43"/>
    </row>
    <row r="73" spans="1:13" ht="48" customHeight="1" x14ac:dyDescent="0.35">
      <c r="A73" s="578" t="s">
        <v>250</v>
      </c>
      <c r="B73" s="578"/>
      <c r="C73" s="578"/>
      <c r="D73" s="578"/>
      <c r="E73" s="578"/>
      <c r="F73" s="578"/>
      <c r="G73" s="578"/>
      <c r="H73" s="578"/>
      <c r="I73" s="578"/>
      <c r="J73" s="578"/>
      <c r="K73" s="578"/>
    </row>
  </sheetData>
  <sheetProtection formatCells="0" formatColumns="0" formatRows="0"/>
  <mergeCells count="16">
    <mergeCell ref="H68:K68"/>
    <mergeCell ref="A73:K73"/>
    <mergeCell ref="A3:K3"/>
    <mergeCell ref="A4:A5"/>
    <mergeCell ref="B4:B5"/>
    <mergeCell ref="C4:C5"/>
    <mergeCell ref="A63:C63"/>
    <mergeCell ref="H66:K66"/>
    <mergeCell ref="H67:K67"/>
    <mergeCell ref="C2:D2"/>
    <mergeCell ref="I2:J2"/>
    <mergeCell ref="A1:K1"/>
    <mergeCell ref="D4:G4"/>
    <mergeCell ref="H4:K4"/>
    <mergeCell ref="E2:F2"/>
    <mergeCell ref="G2:H2"/>
  </mergeCells>
  <printOptions horizontalCentered="1"/>
  <pageMargins left="0.55118110236220474" right="0.35433070866141736" top="0.39370078740157483" bottom="0.39370078740157483" header="0.51181102362204722" footer="0.51181102362204722"/>
  <pageSetup paperSize="9" fitToHeight="3" orientation="landscape" horizontalDpi="120" verticalDpi="72" r:id="rId1"/>
  <headerFooter alignWithMargins="0">
    <oddFooter>&amp;C&amp;Z&amp;F&amp;R&amp;A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0000"/>
  </sheetPr>
  <dimension ref="A1:I22"/>
  <sheetViews>
    <sheetView view="pageBreakPreview" topLeftCell="A4" zoomScaleSheetLayoutView="100" workbookViewId="0">
      <selection activeCell="F15" sqref="F15"/>
    </sheetView>
  </sheetViews>
  <sheetFormatPr defaultColWidth="9.28515625" defaultRowHeight="12.75" x14ac:dyDescent="0.2"/>
  <cols>
    <col min="1" max="1" width="5.5703125" style="10" customWidth="1"/>
    <col min="2" max="2" width="23.28515625" style="10" customWidth="1"/>
    <col min="3" max="3" width="22.5703125" style="10" customWidth="1"/>
    <col min="4" max="4" width="14.5703125" style="10" customWidth="1"/>
    <col min="5" max="5" width="17" style="10" customWidth="1"/>
    <col min="6" max="6" width="20.5703125" style="10" customWidth="1"/>
    <col min="7" max="7" width="19.5703125" style="10" customWidth="1"/>
    <col min="8" max="8" width="0" style="10" hidden="1" customWidth="1"/>
    <col min="9" max="9" width="9.28515625" style="10" hidden="1" customWidth="1"/>
    <col min="10" max="16384" width="9.28515625" style="10"/>
  </cols>
  <sheetData>
    <row r="1" spans="1:9" ht="20.25" x14ac:dyDescent="0.3">
      <c r="A1" s="487" t="str">
        <f>Master1!C1</f>
        <v>dk;kZy; iz/kkukpk;Z jktdh; mPp ek/;fed fo|ky; vkarjksyh lkaxk &amp; ijcrlj ¼ukxkSj½</v>
      </c>
      <c r="B1" s="487"/>
      <c r="C1" s="487"/>
      <c r="D1" s="487"/>
      <c r="E1" s="487"/>
      <c r="F1" s="487"/>
      <c r="G1" s="596"/>
      <c r="I1" s="10" t="s">
        <v>348</v>
      </c>
    </row>
    <row r="2" spans="1:9" ht="21" x14ac:dyDescent="0.35">
      <c r="A2" s="487" t="s">
        <v>419</v>
      </c>
      <c r="B2" s="487"/>
      <c r="C2" s="609" t="str">
        <f>Master1!C4</f>
        <v>2202-02-109-01-00</v>
      </c>
      <c r="D2" s="609"/>
      <c r="E2" s="189" t="str">
        <f>Master1!H4</f>
        <v>STATE FUND</v>
      </c>
      <c r="F2" s="190" t="s">
        <v>207</v>
      </c>
      <c r="G2" s="114">
        <f>Master1!C3</f>
        <v>34581</v>
      </c>
    </row>
    <row r="3" spans="1:9" ht="20.25" x14ac:dyDescent="0.3">
      <c r="A3" s="605" t="s">
        <v>420</v>
      </c>
      <c r="B3" s="605"/>
      <c r="C3" s="605"/>
      <c r="D3" s="605"/>
      <c r="E3" s="605"/>
      <c r="F3" s="605"/>
      <c r="G3" s="605"/>
    </row>
    <row r="4" spans="1:9" ht="56.25" x14ac:dyDescent="0.2">
      <c r="A4" s="251" t="s">
        <v>42</v>
      </c>
      <c r="B4" s="251" t="s">
        <v>125</v>
      </c>
      <c r="C4" s="251" t="s">
        <v>28</v>
      </c>
      <c r="D4" s="251" t="s">
        <v>129</v>
      </c>
      <c r="E4" s="251" t="s">
        <v>130</v>
      </c>
      <c r="F4" s="96" t="s">
        <v>505</v>
      </c>
      <c r="G4" s="96" t="s">
        <v>506</v>
      </c>
    </row>
    <row r="5" spans="1:9" ht="21" x14ac:dyDescent="0.2">
      <c r="A5" s="251">
        <v>1</v>
      </c>
      <c r="B5" s="338" t="str">
        <f t="shared" ref="B5:B13" si="0">IFERROR(VLOOKUP($I$1&amp;"_"&amp;$A5,fix_pay,3,0),"")</f>
        <v/>
      </c>
      <c r="C5" s="339" t="str">
        <f t="shared" ref="C5:C13" si="1">IFERROR(VLOOKUP($I$1&amp;"_"&amp;$A5,fix_pay,4,0),"")</f>
        <v/>
      </c>
      <c r="D5" s="336" t="str">
        <f t="shared" ref="D5:D13" si="2">IFERROR(VLOOKUP($I$1&amp;"_"&amp;$A5,fix_pay,5,0),"")</f>
        <v/>
      </c>
      <c r="E5" s="337">
        <v>14600</v>
      </c>
      <c r="F5" s="115" t="str">
        <f>IFERROR(E5*VLOOKUP($I$1&amp;"_"&amp;$A5,fix_pay,6,0),"")</f>
        <v/>
      </c>
      <c r="G5" s="115" t="str">
        <f t="shared" ref="G5:G13" si="3">IFERROR(E5*VLOOKUP($I$1&amp;"_"&amp;$A5,fix_pay,7,0),"")</f>
        <v/>
      </c>
    </row>
    <row r="6" spans="1:9" ht="21" x14ac:dyDescent="0.2">
      <c r="A6" s="251">
        <v>2</v>
      </c>
      <c r="B6" s="338" t="str">
        <f t="shared" si="0"/>
        <v/>
      </c>
      <c r="C6" s="339" t="str">
        <f t="shared" si="1"/>
        <v/>
      </c>
      <c r="D6" s="336" t="str">
        <f t="shared" si="2"/>
        <v/>
      </c>
      <c r="E6" s="337">
        <v>14600</v>
      </c>
      <c r="F6" s="115" t="str">
        <f t="shared" ref="F6:F13" si="4">IFERROR(E6*VLOOKUP($I$1&amp;"_"&amp;$A6,fix_pay,6,0),"")</f>
        <v/>
      </c>
      <c r="G6" s="115" t="str">
        <f t="shared" si="3"/>
        <v/>
      </c>
    </row>
    <row r="7" spans="1:9" ht="21" x14ac:dyDescent="0.2">
      <c r="A7" s="251">
        <v>3</v>
      </c>
      <c r="B7" s="338" t="str">
        <f t="shared" si="0"/>
        <v/>
      </c>
      <c r="C7" s="339" t="str">
        <f t="shared" si="1"/>
        <v/>
      </c>
      <c r="D7" s="336" t="str">
        <f t="shared" si="2"/>
        <v/>
      </c>
      <c r="E7" s="337">
        <v>14600</v>
      </c>
      <c r="F7" s="115" t="str">
        <f t="shared" si="4"/>
        <v/>
      </c>
      <c r="G7" s="115" t="str">
        <f t="shared" si="3"/>
        <v/>
      </c>
    </row>
    <row r="8" spans="1:9" ht="21" x14ac:dyDescent="0.2">
      <c r="A8" s="251">
        <v>4</v>
      </c>
      <c r="B8" s="338" t="str">
        <f t="shared" si="0"/>
        <v/>
      </c>
      <c r="C8" s="339" t="str">
        <f t="shared" si="1"/>
        <v/>
      </c>
      <c r="D8" s="336" t="str">
        <f t="shared" si="2"/>
        <v/>
      </c>
      <c r="E8" s="337"/>
      <c r="F8" s="115" t="str">
        <f t="shared" si="4"/>
        <v/>
      </c>
      <c r="G8" s="115" t="str">
        <f t="shared" si="3"/>
        <v/>
      </c>
    </row>
    <row r="9" spans="1:9" ht="21" x14ac:dyDescent="0.2">
      <c r="A9" s="251">
        <v>5</v>
      </c>
      <c r="B9" s="338" t="str">
        <f t="shared" si="0"/>
        <v/>
      </c>
      <c r="C9" s="339" t="str">
        <f t="shared" si="1"/>
        <v/>
      </c>
      <c r="D9" s="336" t="str">
        <f t="shared" si="2"/>
        <v/>
      </c>
      <c r="E9" s="337"/>
      <c r="F9" s="115" t="str">
        <f t="shared" si="4"/>
        <v/>
      </c>
      <c r="G9" s="115" t="str">
        <f t="shared" si="3"/>
        <v/>
      </c>
    </row>
    <row r="10" spans="1:9" ht="21" x14ac:dyDescent="0.2">
      <c r="A10" s="251">
        <v>6</v>
      </c>
      <c r="B10" s="338" t="str">
        <f t="shared" si="0"/>
        <v/>
      </c>
      <c r="C10" s="339" t="str">
        <f t="shared" si="1"/>
        <v/>
      </c>
      <c r="D10" s="336" t="str">
        <f t="shared" si="2"/>
        <v/>
      </c>
      <c r="E10" s="337"/>
      <c r="F10" s="115" t="str">
        <f t="shared" si="4"/>
        <v/>
      </c>
      <c r="G10" s="115" t="str">
        <f t="shared" si="3"/>
        <v/>
      </c>
    </row>
    <row r="11" spans="1:9" ht="21" x14ac:dyDescent="0.2">
      <c r="A11" s="251">
        <v>7</v>
      </c>
      <c r="B11" s="338" t="str">
        <f t="shared" si="0"/>
        <v/>
      </c>
      <c r="C11" s="339" t="str">
        <f t="shared" si="1"/>
        <v/>
      </c>
      <c r="D11" s="336" t="str">
        <f t="shared" si="2"/>
        <v/>
      </c>
      <c r="E11" s="337"/>
      <c r="F11" s="115" t="str">
        <f t="shared" si="4"/>
        <v/>
      </c>
      <c r="G11" s="115" t="str">
        <f t="shared" si="3"/>
        <v/>
      </c>
    </row>
    <row r="12" spans="1:9" ht="21" x14ac:dyDescent="0.2">
      <c r="A12" s="251">
        <v>8</v>
      </c>
      <c r="B12" s="338" t="str">
        <f t="shared" si="0"/>
        <v/>
      </c>
      <c r="C12" s="339" t="str">
        <f t="shared" si="1"/>
        <v/>
      </c>
      <c r="D12" s="336" t="str">
        <f t="shared" si="2"/>
        <v/>
      </c>
      <c r="E12" s="337"/>
      <c r="F12" s="115" t="str">
        <f t="shared" si="4"/>
        <v/>
      </c>
      <c r="G12" s="115" t="str">
        <f t="shared" si="3"/>
        <v/>
      </c>
    </row>
    <row r="13" spans="1:9" ht="21" x14ac:dyDescent="0.2">
      <c r="A13" s="251">
        <v>9</v>
      </c>
      <c r="B13" s="338" t="str">
        <f t="shared" si="0"/>
        <v/>
      </c>
      <c r="C13" s="339" t="str">
        <f t="shared" si="1"/>
        <v/>
      </c>
      <c r="D13" s="336" t="str">
        <f t="shared" si="2"/>
        <v/>
      </c>
      <c r="E13" s="337"/>
      <c r="F13" s="115" t="str">
        <f t="shared" si="4"/>
        <v/>
      </c>
      <c r="G13" s="115" t="str">
        <f t="shared" si="3"/>
        <v/>
      </c>
    </row>
    <row r="14" spans="1:9" ht="43.5" customHeight="1" x14ac:dyDescent="0.2">
      <c r="A14" s="251">
        <v>10</v>
      </c>
      <c r="B14" s="606" t="s">
        <v>256</v>
      </c>
      <c r="C14" s="607"/>
      <c r="D14" s="607"/>
      <c r="E14" s="608"/>
      <c r="F14" s="180">
        <v>73000</v>
      </c>
      <c r="G14" s="180"/>
    </row>
    <row r="15" spans="1:9" ht="18.75" x14ac:dyDescent="0.2">
      <c r="A15" s="602" t="s">
        <v>23</v>
      </c>
      <c r="B15" s="603"/>
      <c r="C15" s="603"/>
      <c r="D15" s="604"/>
      <c r="E15" s="116">
        <f>SUM(E5:E13)</f>
        <v>43800</v>
      </c>
      <c r="F15" s="116">
        <f>SUM(F5:F14)</f>
        <v>73000</v>
      </c>
      <c r="G15" s="116">
        <f>SUM(G5:G14)</f>
        <v>0</v>
      </c>
    </row>
    <row r="16" spans="1:9" ht="18.75" x14ac:dyDescent="0.3">
      <c r="A16" s="60"/>
      <c r="B16" s="60"/>
      <c r="C16" s="60"/>
      <c r="D16" s="60"/>
      <c r="E16" s="60"/>
      <c r="F16" s="60"/>
    </row>
    <row r="17" spans="1:7" ht="18.75" x14ac:dyDescent="0.3">
      <c r="A17" s="60"/>
      <c r="B17" s="60"/>
      <c r="C17" s="60"/>
      <c r="D17" s="60"/>
      <c r="E17" s="547" t="str">
        <f>Master1!L2</f>
        <v>iz/kkukpk;Z</v>
      </c>
      <c r="F17" s="547"/>
    </row>
    <row r="18" spans="1:7" ht="18.75" x14ac:dyDescent="0.3">
      <c r="A18" s="60"/>
      <c r="B18" s="60"/>
      <c r="C18" s="60"/>
      <c r="D18" s="38"/>
      <c r="E18" s="547" t="str">
        <f>Master1!L3</f>
        <v>jktdh; mPp ek/;fed fo|ky;</v>
      </c>
      <c r="F18" s="547"/>
    </row>
    <row r="19" spans="1:7" ht="18.75" x14ac:dyDescent="0.3">
      <c r="D19" s="38"/>
      <c r="E19" s="547" t="str">
        <f>Master1!L4</f>
        <v>vkarjksyh lkaxk &amp; ijcrlj ¼ukxkSj½</v>
      </c>
      <c r="F19" s="547"/>
    </row>
    <row r="20" spans="1:7" ht="15.75" x14ac:dyDescent="0.25">
      <c r="D20" s="601"/>
      <c r="E20" s="601"/>
      <c r="G20" s="1"/>
    </row>
    <row r="21" spans="1:7" ht="18" x14ac:dyDescent="0.2">
      <c r="D21" s="221">
        <v>14</v>
      </c>
    </row>
    <row r="22" spans="1:7" x14ac:dyDescent="0.2">
      <c r="D22" s="305"/>
    </row>
  </sheetData>
  <sheetProtection algorithmName="SHA-512" hashValue="vHiK6keZRCTIFC6Wq5ZNeAil5451VYMG3082lgJ6hRBO0MYhfBlBY9mZxVv0z1JrSjqwDRx169mB4ePn4leqbA==" saltValue="KdOOyk6aexkxKr/fMDYfEg==" spinCount="100000" sheet="1" objects="1" scenarios="1" formatCells="0" formatColumns="0" formatRows="0"/>
  <mergeCells count="10">
    <mergeCell ref="A3:G3"/>
    <mergeCell ref="B14:E14"/>
    <mergeCell ref="A2:B2"/>
    <mergeCell ref="C2:D2"/>
    <mergeCell ref="A1:G1"/>
    <mergeCell ref="D20:E20"/>
    <mergeCell ref="E17:F17"/>
    <mergeCell ref="E18:F18"/>
    <mergeCell ref="E19:F19"/>
    <mergeCell ref="A15:D15"/>
  </mergeCells>
  <printOptions horizontalCentered="1"/>
  <pageMargins left="0.35433070866141703" right="0.35433070866141703" top="0.59055118110236204" bottom="0.39370078740157499" header="0.511811023622047" footer="0.511811023622047"/>
  <pageSetup paperSize="9" orientation="landscape" verticalDpi="72" r:id="rId1"/>
  <headerFooter alignWithMargins="0">
    <oddFooter>&amp;C&amp;Z&amp;F&amp;R&amp;A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1:IS44"/>
  <sheetViews>
    <sheetView view="pageBreakPreview" topLeftCell="A4" zoomScaleSheetLayoutView="100" workbookViewId="0">
      <selection activeCell="E9" sqref="E9"/>
    </sheetView>
  </sheetViews>
  <sheetFormatPr defaultColWidth="9.28515625" defaultRowHeight="12.75" x14ac:dyDescent="0.2"/>
  <cols>
    <col min="1" max="1" width="15.7109375" style="1" customWidth="1"/>
    <col min="2" max="2" width="10" style="1" customWidth="1"/>
    <col min="3" max="3" width="12.5703125" style="1" customWidth="1"/>
    <col min="4" max="4" width="10.28515625" style="1" customWidth="1"/>
    <col min="5" max="5" width="11.5703125" style="1" customWidth="1"/>
    <col min="6" max="6" width="15.28515625" style="1" customWidth="1"/>
    <col min="7" max="7" width="14" style="1" customWidth="1"/>
    <col min="8" max="8" width="14.28515625" style="1" customWidth="1"/>
    <col min="9" max="9" width="12.5703125" style="1" customWidth="1"/>
    <col min="10" max="10" width="15.5703125" style="1" customWidth="1"/>
    <col min="11" max="11" width="15" style="1" customWidth="1"/>
    <col min="12" max="12" width="14.28515625" style="1" customWidth="1"/>
    <col min="13" max="16384" width="9.28515625" style="1"/>
  </cols>
  <sheetData>
    <row r="1" spans="1:253" ht="18.75" x14ac:dyDescent="0.3">
      <c r="A1" s="612" t="s">
        <v>74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</row>
    <row r="2" spans="1:253" ht="18.75" x14ac:dyDescent="0.3">
      <c r="A2" s="554" t="s">
        <v>62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</row>
    <row r="3" spans="1:253" ht="18.75" x14ac:dyDescent="0.3">
      <c r="A3" s="554" t="s">
        <v>73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</row>
    <row r="4" spans="1:253" ht="20.25" x14ac:dyDescent="0.3">
      <c r="A4" s="32" t="s">
        <v>64</v>
      </c>
      <c r="B4" s="356"/>
      <c r="C4" s="26" t="str">
        <f>Master1!C1</f>
        <v>dk;kZy; iz/kkukpk;Z jktdh; mPp ek/;fed fo|ky; vkarjksyh lkaxk &amp; ijcrlj ¼ukxkSj½</v>
      </c>
      <c r="D4" s="356"/>
      <c r="E4" s="356"/>
      <c r="F4" s="356"/>
      <c r="G4" s="356"/>
      <c r="H4" s="356"/>
      <c r="I4" s="356"/>
      <c r="J4" s="356"/>
      <c r="K4" s="32" t="s">
        <v>63</v>
      </c>
      <c r="L4" s="356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</row>
    <row r="5" spans="1:253" ht="18.75" x14ac:dyDescent="0.3">
      <c r="A5" s="32" t="s">
        <v>172</v>
      </c>
      <c r="B5" s="32"/>
      <c r="C5" s="32"/>
      <c r="D5" s="32"/>
      <c r="E5" s="27" t="str">
        <f>Master1!C4</f>
        <v>2202-02-109-01-00</v>
      </c>
      <c r="F5" s="356"/>
      <c r="G5" s="356"/>
      <c r="H5" s="27" t="str">
        <f>Master1!H4</f>
        <v>STATE FUND</v>
      </c>
      <c r="J5" s="610" t="s">
        <v>207</v>
      </c>
      <c r="K5" s="610"/>
      <c r="L5" s="28">
        <f>Master1!C3</f>
        <v>34581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</row>
    <row r="6" spans="1:253" ht="35.25" customHeight="1" x14ac:dyDescent="0.2">
      <c r="A6" s="611" t="s">
        <v>0</v>
      </c>
      <c r="B6" s="611" t="s">
        <v>1</v>
      </c>
      <c r="C6" s="611" t="s">
        <v>65</v>
      </c>
      <c r="D6" s="611"/>
      <c r="E6" s="611"/>
      <c r="F6" s="613" t="s">
        <v>508</v>
      </c>
      <c r="G6" s="614" t="s">
        <v>2</v>
      </c>
      <c r="H6" s="615"/>
      <c r="I6" s="616"/>
      <c r="J6" s="617" t="s">
        <v>70</v>
      </c>
      <c r="K6" s="611" t="s">
        <v>68</v>
      </c>
      <c r="L6" s="611" t="s">
        <v>69</v>
      </c>
    </row>
    <row r="7" spans="1:253" ht="50.25" customHeight="1" x14ac:dyDescent="0.2">
      <c r="A7" s="611"/>
      <c r="B7" s="611"/>
      <c r="C7" s="269" t="s">
        <v>271</v>
      </c>
      <c r="D7" s="269" t="s">
        <v>446</v>
      </c>
      <c r="E7" s="269" t="s">
        <v>507</v>
      </c>
      <c r="F7" s="613"/>
      <c r="G7" s="237" t="s">
        <v>66</v>
      </c>
      <c r="H7" s="237" t="s">
        <v>67</v>
      </c>
      <c r="I7" s="327" t="s">
        <v>3</v>
      </c>
      <c r="J7" s="618"/>
      <c r="K7" s="611"/>
      <c r="L7" s="611"/>
    </row>
    <row r="8" spans="1:253" x14ac:dyDescent="0.2">
      <c r="A8" s="270">
        <v>1</v>
      </c>
      <c r="B8" s="270">
        <v>2</v>
      </c>
      <c r="C8" s="270">
        <v>3</v>
      </c>
      <c r="D8" s="270">
        <v>4</v>
      </c>
      <c r="E8" s="270">
        <v>5</v>
      </c>
      <c r="F8" s="270">
        <v>6</v>
      </c>
      <c r="G8" s="270">
        <v>7</v>
      </c>
      <c r="H8" s="270">
        <v>8</v>
      </c>
      <c r="I8" s="270">
        <v>9</v>
      </c>
      <c r="J8" s="270">
        <v>10</v>
      </c>
      <c r="K8" s="270">
        <v>11</v>
      </c>
      <c r="L8" s="270">
        <v>12</v>
      </c>
    </row>
    <row r="9" spans="1:253" ht="18.75" x14ac:dyDescent="0.3">
      <c r="A9" s="620" t="s">
        <v>19</v>
      </c>
      <c r="B9" s="620"/>
      <c r="C9" s="24">
        <f>Master1!F52</f>
        <v>2000</v>
      </c>
      <c r="D9" s="24">
        <f>Master1!F92</f>
        <v>2000</v>
      </c>
      <c r="E9" s="24">
        <f>Master1!F119</f>
        <v>1996</v>
      </c>
      <c r="F9" s="24">
        <f>Master1!F124</f>
        <v>0</v>
      </c>
      <c r="G9" s="24">
        <f>Master1!F118</f>
        <v>1996</v>
      </c>
      <c r="H9" s="24">
        <f>Master1!F125</f>
        <v>0</v>
      </c>
      <c r="I9" s="30">
        <f t="shared" ref="I9:I19" si="0">SUM(G9:H9)</f>
        <v>1996</v>
      </c>
      <c r="J9" s="31">
        <f>K9-H9</f>
        <v>0</v>
      </c>
      <c r="K9" s="31">
        <f t="shared" ref="K9:K15" si="1">F9</f>
        <v>0</v>
      </c>
      <c r="L9" s="31">
        <f t="shared" ref="L9:L19" si="2">K9</f>
        <v>0</v>
      </c>
    </row>
    <row r="10" spans="1:253" s="16" customFormat="1" ht="18.75" x14ac:dyDescent="0.3">
      <c r="A10" s="619" t="s">
        <v>7</v>
      </c>
      <c r="B10" s="619"/>
      <c r="C10" s="30">
        <f t="shared" ref="C10:H10" si="3">SUM(C9:C9)</f>
        <v>2000</v>
      </c>
      <c r="D10" s="30">
        <f t="shared" si="3"/>
        <v>2000</v>
      </c>
      <c r="E10" s="30">
        <f t="shared" si="3"/>
        <v>1996</v>
      </c>
      <c r="F10" s="30">
        <f t="shared" si="3"/>
        <v>0</v>
      </c>
      <c r="G10" s="30">
        <f t="shared" si="3"/>
        <v>1996</v>
      </c>
      <c r="H10" s="30">
        <f t="shared" si="3"/>
        <v>0</v>
      </c>
      <c r="I10" s="30">
        <f t="shared" si="0"/>
        <v>1996</v>
      </c>
      <c r="J10" s="30">
        <f>SUM(J9:J9)</f>
        <v>0</v>
      </c>
      <c r="K10" s="30">
        <f t="shared" si="1"/>
        <v>0</v>
      </c>
      <c r="L10" s="30">
        <f t="shared" si="2"/>
        <v>0</v>
      </c>
    </row>
    <row r="11" spans="1:253" ht="18.75" x14ac:dyDescent="0.3">
      <c r="A11" s="620" t="s">
        <v>21</v>
      </c>
      <c r="B11" s="620"/>
      <c r="C11" s="24">
        <f>Master1!G52</f>
        <v>0</v>
      </c>
      <c r="D11" s="24">
        <f>Master1!G92</f>
        <v>0</v>
      </c>
      <c r="E11" s="24">
        <f>Master1!G119</f>
        <v>0</v>
      </c>
      <c r="F11" s="24">
        <f>Master1!G124</f>
        <v>0</v>
      </c>
      <c r="G11" s="24">
        <f>Master1!G118</f>
        <v>0</v>
      </c>
      <c r="H11" s="24">
        <f>Master1!G125</f>
        <v>0</v>
      </c>
      <c r="I11" s="30">
        <f t="shared" si="0"/>
        <v>0</v>
      </c>
      <c r="J11" s="31">
        <f t="shared" ref="J11:J16" si="4">K11-H11</f>
        <v>0</v>
      </c>
      <c r="K11" s="31">
        <f t="shared" si="1"/>
        <v>0</v>
      </c>
      <c r="L11" s="31">
        <f t="shared" si="2"/>
        <v>0</v>
      </c>
    </row>
    <row r="12" spans="1:253" ht="18.75" x14ac:dyDescent="0.3">
      <c r="A12" s="620" t="s">
        <v>91</v>
      </c>
      <c r="B12" s="620"/>
      <c r="C12" s="24">
        <f>Master1!I52</f>
        <v>0</v>
      </c>
      <c r="D12" s="24">
        <f>Master1!I92</f>
        <v>0</v>
      </c>
      <c r="E12" s="24">
        <f>Master1!I119</f>
        <v>0</v>
      </c>
      <c r="F12" s="24">
        <f>Master1!I124</f>
        <v>0</v>
      </c>
      <c r="G12" s="24">
        <f>Master1!I118</f>
        <v>0</v>
      </c>
      <c r="H12" s="24">
        <f>Master1!I125</f>
        <v>0</v>
      </c>
      <c r="I12" s="30">
        <f t="shared" si="0"/>
        <v>0</v>
      </c>
      <c r="J12" s="31">
        <f t="shared" si="4"/>
        <v>0</v>
      </c>
      <c r="K12" s="31">
        <f t="shared" si="1"/>
        <v>0</v>
      </c>
      <c r="L12" s="31">
        <f t="shared" si="2"/>
        <v>0</v>
      </c>
    </row>
    <row r="13" spans="1:253" ht="18.75" x14ac:dyDescent="0.3">
      <c r="A13" s="620" t="s">
        <v>22</v>
      </c>
      <c r="B13" s="620"/>
      <c r="C13" s="24">
        <f>Master1!J52</f>
        <v>0</v>
      </c>
      <c r="D13" s="24">
        <f>Master1!J92</f>
        <v>0</v>
      </c>
      <c r="E13" s="24">
        <f>Master1!J119</f>
        <v>0</v>
      </c>
      <c r="F13" s="24">
        <f>Master1!J124</f>
        <v>0</v>
      </c>
      <c r="G13" s="24">
        <f>Master1!J118</f>
        <v>0</v>
      </c>
      <c r="H13" s="24">
        <f>Master1!J125</f>
        <v>0</v>
      </c>
      <c r="I13" s="30">
        <f t="shared" si="0"/>
        <v>0</v>
      </c>
      <c r="J13" s="31">
        <f t="shared" si="4"/>
        <v>0</v>
      </c>
      <c r="K13" s="31">
        <f>Verdi!N7</f>
        <v>0</v>
      </c>
      <c r="L13" s="31">
        <f t="shared" si="2"/>
        <v>0</v>
      </c>
    </row>
    <row r="14" spans="1:253" ht="18.75" x14ac:dyDescent="0.3">
      <c r="A14" s="620" t="s">
        <v>173</v>
      </c>
      <c r="B14" s="620"/>
      <c r="C14" s="24">
        <f>Master1!H52</f>
        <v>0</v>
      </c>
      <c r="D14" s="24">
        <f>Master1!H92</f>
        <v>0</v>
      </c>
      <c r="E14" s="24">
        <f>Master1!H119</f>
        <v>0</v>
      </c>
      <c r="F14" s="24">
        <f>Master1!H124</f>
        <v>0</v>
      </c>
      <c r="G14" s="24">
        <f>Master1!H118</f>
        <v>0</v>
      </c>
      <c r="H14" s="24">
        <f>Master1!H125</f>
        <v>0</v>
      </c>
      <c r="I14" s="30">
        <f t="shared" si="0"/>
        <v>0</v>
      </c>
      <c r="J14" s="31">
        <f t="shared" si="4"/>
        <v>0</v>
      </c>
      <c r="K14" s="31">
        <f t="shared" si="1"/>
        <v>0</v>
      </c>
      <c r="L14" s="31">
        <f t="shared" si="2"/>
        <v>0</v>
      </c>
    </row>
    <row r="15" spans="1:253" ht="18.75" x14ac:dyDescent="0.3">
      <c r="A15" s="621" t="s">
        <v>428</v>
      </c>
      <c r="B15" s="622"/>
      <c r="C15" s="24">
        <f>Master1!K52</f>
        <v>0</v>
      </c>
      <c r="D15" s="24">
        <f>Master1!K92</f>
        <v>0</v>
      </c>
      <c r="E15" s="24">
        <f>Master1!K119</f>
        <v>0</v>
      </c>
      <c r="F15" s="24">
        <f>Master1!K124</f>
        <v>0</v>
      </c>
      <c r="G15" s="24">
        <f>Master1!K118</f>
        <v>0</v>
      </c>
      <c r="H15" s="24">
        <f>Master1!K125</f>
        <v>0</v>
      </c>
      <c r="I15" s="30">
        <f t="shared" si="0"/>
        <v>0</v>
      </c>
      <c r="J15" s="31">
        <f t="shared" si="4"/>
        <v>0</v>
      </c>
      <c r="K15" s="31">
        <f t="shared" si="1"/>
        <v>0</v>
      </c>
      <c r="L15" s="31">
        <f t="shared" si="2"/>
        <v>0</v>
      </c>
    </row>
    <row r="16" spans="1:253" ht="18.75" x14ac:dyDescent="0.3">
      <c r="A16" s="621" t="s">
        <v>20</v>
      </c>
      <c r="B16" s="622"/>
      <c r="C16" s="24">
        <f>Master1!L52</f>
        <v>0</v>
      </c>
      <c r="D16" s="24">
        <f>Master1!L92</f>
        <v>0</v>
      </c>
      <c r="E16" s="24">
        <f>Master1!L119</f>
        <v>0</v>
      </c>
      <c r="F16" s="24">
        <f>Master1!L124</f>
        <v>0</v>
      </c>
      <c r="G16" s="24">
        <f>Master1!L118</f>
        <v>0</v>
      </c>
      <c r="H16" s="24">
        <f>Master1!L125</f>
        <v>0</v>
      </c>
      <c r="I16" s="30">
        <f>SUM(G16:H16)</f>
        <v>0</v>
      </c>
      <c r="J16" s="31">
        <f t="shared" si="4"/>
        <v>0</v>
      </c>
      <c r="K16" s="31">
        <f>F16</f>
        <v>0</v>
      </c>
      <c r="L16" s="31">
        <f>K16</f>
        <v>0</v>
      </c>
    </row>
    <row r="17" spans="1:12" s="16" customFormat="1" ht="18.75" x14ac:dyDescent="0.3">
      <c r="A17" s="619" t="s">
        <v>7</v>
      </c>
      <c r="B17" s="619"/>
      <c r="C17" s="30">
        <f t="shared" ref="C17:H17" si="5">SUM(C11:C15)</f>
        <v>0</v>
      </c>
      <c r="D17" s="30">
        <f t="shared" si="5"/>
        <v>0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0"/>
        <v>0</v>
      </c>
      <c r="J17" s="30">
        <f>SUM(J11:J15)</f>
        <v>0</v>
      </c>
      <c r="K17" s="30">
        <f>SUM(K11:K15)</f>
        <v>0</v>
      </c>
      <c r="L17" s="30">
        <f t="shared" si="2"/>
        <v>0</v>
      </c>
    </row>
    <row r="18" spans="1:12" s="16" customFormat="1" ht="18.75" x14ac:dyDescent="0.3">
      <c r="A18" s="619" t="s">
        <v>23</v>
      </c>
      <c r="B18" s="619"/>
      <c r="C18" s="30">
        <f t="shared" ref="C18:H18" si="6">C10+C17</f>
        <v>2000</v>
      </c>
      <c r="D18" s="30">
        <f t="shared" si="6"/>
        <v>2000</v>
      </c>
      <c r="E18" s="30">
        <f t="shared" si="6"/>
        <v>1996</v>
      </c>
      <c r="F18" s="30">
        <f t="shared" si="6"/>
        <v>0</v>
      </c>
      <c r="G18" s="30">
        <f t="shared" si="6"/>
        <v>1996</v>
      </c>
      <c r="H18" s="30">
        <f t="shared" si="6"/>
        <v>0</v>
      </c>
      <c r="I18" s="30">
        <f t="shared" si="0"/>
        <v>1996</v>
      </c>
      <c r="J18" s="30">
        <f>J10+J17</f>
        <v>0</v>
      </c>
      <c r="K18" s="30">
        <f>K10+K17</f>
        <v>0</v>
      </c>
      <c r="L18" s="30">
        <f t="shared" si="2"/>
        <v>0</v>
      </c>
    </row>
    <row r="19" spans="1:12" s="16" customFormat="1" ht="18.75" x14ac:dyDescent="0.3">
      <c r="A19" s="623" t="s">
        <v>17</v>
      </c>
      <c r="B19" s="624"/>
      <c r="C19" s="30">
        <f t="shared" ref="C19:J19" si="7">C18</f>
        <v>2000</v>
      </c>
      <c r="D19" s="30">
        <f t="shared" si="7"/>
        <v>2000</v>
      </c>
      <c r="E19" s="30">
        <f t="shared" si="7"/>
        <v>1996</v>
      </c>
      <c r="F19" s="30">
        <f t="shared" si="7"/>
        <v>0</v>
      </c>
      <c r="G19" s="30">
        <f t="shared" si="7"/>
        <v>1996</v>
      </c>
      <c r="H19" s="30">
        <f t="shared" si="7"/>
        <v>0</v>
      </c>
      <c r="I19" s="30">
        <f t="shared" si="0"/>
        <v>1996</v>
      </c>
      <c r="J19" s="30">
        <f t="shared" si="7"/>
        <v>0</v>
      </c>
      <c r="K19" s="30">
        <f>K18</f>
        <v>0</v>
      </c>
      <c r="L19" s="30">
        <f t="shared" si="2"/>
        <v>0</v>
      </c>
    </row>
    <row r="20" spans="1:12" s="16" customForma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8.75" x14ac:dyDescent="0.3">
      <c r="L21" s="252"/>
    </row>
    <row r="22" spans="1:12" ht="18.75" x14ac:dyDescent="0.3">
      <c r="J22" s="512" t="str">
        <f>Master1!L2</f>
        <v>iz/kkukpk;Z</v>
      </c>
      <c r="K22" s="512"/>
      <c r="L22" s="252"/>
    </row>
    <row r="23" spans="1:12" ht="18.75" x14ac:dyDescent="0.3">
      <c r="J23" s="512" t="str">
        <f>Master1!L3</f>
        <v>jktdh; mPp ek/;fed fo|ky;</v>
      </c>
      <c r="K23" s="512"/>
      <c r="L23" s="252"/>
    </row>
    <row r="24" spans="1:12" ht="18.75" x14ac:dyDescent="0.3">
      <c r="H24" s="22" t="s">
        <v>200</v>
      </c>
      <c r="J24" s="512" t="str">
        <f>Master1!L4</f>
        <v>vkarjksyh lkaxk &amp; ijcrlj ¼ukxkSj½</v>
      </c>
      <c r="K24" s="512"/>
    </row>
    <row r="25" spans="1:12" ht="18" x14ac:dyDescent="0.2">
      <c r="F25" s="221">
        <v>15</v>
      </c>
    </row>
    <row r="29" spans="1:12" ht="23.25" x14ac:dyDescent="0.35">
      <c r="A29" s="625" t="s">
        <v>251</v>
      </c>
      <c r="B29" s="625"/>
      <c r="C29" s="625"/>
      <c r="D29" s="625"/>
      <c r="E29" s="625"/>
      <c r="F29" s="625"/>
      <c r="G29" s="625"/>
      <c r="H29" s="625"/>
      <c r="I29" s="625"/>
      <c r="J29" s="625"/>
      <c r="K29" s="625"/>
      <c r="L29" s="625"/>
    </row>
    <row r="44" spans="8:8" x14ac:dyDescent="0.2">
      <c r="H44" s="22" t="s">
        <v>200</v>
      </c>
    </row>
  </sheetData>
  <sheetProtection algorithmName="SHA-512" hashValue="dflvOGOFjkebYorr/IUpjXgAg8aMIZcAi4cNBsEBtycCpit2Pn78T3CFF41KwnS0IgOM6xkPRGEAKF3CR+DO+g==" saltValue="x1GJ+GuEyYPp7sP8XJ49Ew==" spinCount="100000" sheet="1" objects="1" scenarios="1" formatCells="0" formatColumns="0" formatRows="0"/>
  <mergeCells count="27">
    <mergeCell ref="A19:B19"/>
    <mergeCell ref="A29:L29"/>
    <mergeCell ref="A18:B18"/>
    <mergeCell ref="J22:K22"/>
    <mergeCell ref="J23:K23"/>
    <mergeCell ref="J24:K24"/>
    <mergeCell ref="A17:B17"/>
    <mergeCell ref="A13:B13"/>
    <mergeCell ref="A15:B15"/>
    <mergeCell ref="A9:B9"/>
    <mergeCell ref="A12:B12"/>
    <mergeCell ref="A10:B10"/>
    <mergeCell ref="A14:B14"/>
    <mergeCell ref="A16:B16"/>
    <mergeCell ref="A11:B11"/>
    <mergeCell ref="J5:K5"/>
    <mergeCell ref="K6:K7"/>
    <mergeCell ref="L6:L7"/>
    <mergeCell ref="A1:L1"/>
    <mergeCell ref="A2:L2"/>
    <mergeCell ref="A3:L3"/>
    <mergeCell ref="F6:F7"/>
    <mergeCell ref="A6:A7"/>
    <mergeCell ref="B6:B7"/>
    <mergeCell ref="C6:E6"/>
    <mergeCell ref="G6:I6"/>
    <mergeCell ref="J6:J7"/>
  </mergeCells>
  <printOptions horizontalCentered="1"/>
  <pageMargins left="0.31496062992126" right="0.23622047244094499" top="0.31496062992126" bottom="0.31496062992126" header="0.511811023622047" footer="0.511811023622047"/>
  <pageSetup paperSize="9" scale="78" fitToHeight="2" orientation="landscape" horizontalDpi="360" verticalDpi="360" r:id="rId1"/>
  <headerFooter alignWithMargins="0">
    <oddFooter>&amp;C&amp;Z&amp;F&amp;R&amp;A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  <pageSetUpPr fitToPage="1"/>
  </sheetPr>
  <dimension ref="A1:W13"/>
  <sheetViews>
    <sheetView view="pageBreakPreview" zoomScaleSheetLayoutView="100" workbookViewId="0">
      <selection activeCell="I6" sqref="I6"/>
    </sheetView>
  </sheetViews>
  <sheetFormatPr defaultColWidth="9.28515625" defaultRowHeight="12.75" x14ac:dyDescent="0.2"/>
  <cols>
    <col min="1" max="1" width="5.5703125" style="1" customWidth="1"/>
    <col min="2" max="2" width="9.28515625" style="1"/>
    <col min="3" max="3" width="24.28515625" style="1" customWidth="1"/>
    <col min="4" max="4" width="14" style="1" customWidth="1"/>
    <col min="5" max="5" width="12.28515625" style="1" customWidth="1"/>
    <col min="6" max="6" width="12.42578125" style="1" customWidth="1"/>
    <col min="7" max="7" width="12.28515625" style="1" customWidth="1"/>
    <col min="8" max="8" width="12.5703125" style="1" customWidth="1"/>
    <col min="9" max="9" width="12" style="1" customWidth="1"/>
    <col min="10" max="10" width="11.7109375" style="1" customWidth="1"/>
    <col min="11" max="13" width="11.42578125" style="1" customWidth="1"/>
    <col min="14" max="14" width="13.7109375" style="1" customWidth="1"/>
    <col min="15" max="16384" width="9.28515625" style="1"/>
  </cols>
  <sheetData>
    <row r="1" spans="1:23" ht="27.75" x14ac:dyDescent="0.2">
      <c r="A1" s="66"/>
      <c r="B1" s="626" t="str">
        <f>Master1!C1</f>
        <v>dk;kZy; iz/kkukpk;Z jktdh; mPp ek/;fed fo|ky; vkarjksyh lkaxk &amp; ijcrlj ¼ukxkSj½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</row>
    <row r="2" spans="1:23" ht="26.25" x14ac:dyDescent="0.2">
      <c r="A2" s="66"/>
      <c r="B2" s="627" t="s">
        <v>509</v>
      </c>
      <c r="C2" s="627"/>
      <c r="D2" s="627"/>
      <c r="E2" s="627"/>
      <c r="F2" s="627"/>
      <c r="G2" s="627"/>
      <c r="H2" s="627"/>
      <c r="I2" s="628"/>
      <c r="J2" s="628"/>
      <c r="K2" s="628"/>
      <c r="L2" s="628"/>
      <c r="M2" s="628"/>
      <c r="N2" s="628"/>
    </row>
    <row r="3" spans="1:23" ht="28.5" x14ac:dyDescent="0.2">
      <c r="A3" s="630" t="s">
        <v>311</v>
      </c>
      <c r="B3" s="631"/>
      <c r="C3" s="631"/>
      <c r="D3" s="632"/>
      <c r="E3" s="629" t="str">
        <f>Master1!C4</f>
        <v>2202-02-109-01-00</v>
      </c>
      <c r="F3" s="629"/>
      <c r="G3" s="629"/>
      <c r="H3" s="629"/>
      <c r="I3" s="633" t="str">
        <f>Master1!H4</f>
        <v>STATE FUND</v>
      </c>
      <c r="J3" s="633"/>
      <c r="K3" s="633"/>
      <c r="L3" s="633"/>
      <c r="M3" s="633"/>
      <c r="N3" s="633"/>
      <c r="O3" s="68"/>
      <c r="P3" s="68"/>
      <c r="Q3" s="68"/>
      <c r="R3" s="69"/>
      <c r="S3" s="69"/>
      <c r="T3" s="69"/>
      <c r="U3" s="69"/>
      <c r="V3" s="69"/>
      <c r="W3" s="69"/>
    </row>
    <row r="4" spans="1:23" ht="30.75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23" ht="40.5" x14ac:dyDescent="0.2">
      <c r="A5" s="71" t="s">
        <v>274</v>
      </c>
      <c r="B5" s="71" t="s">
        <v>275</v>
      </c>
      <c r="C5" s="71" t="s">
        <v>276</v>
      </c>
      <c r="D5" s="71" t="s">
        <v>27</v>
      </c>
      <c r="E5" s="71" t="s">
        <v>198</v>
      </c>
      <c r="F5" s="71" t="s">
        <v>197</v>
      </c>
      <c r="G5" s="71" t="s">
        <v>19</v>
      </c>
      <c r="H5" s="71" t="s">
        <v>21</v>
      </c>
      <c r="I5" s="71" t="s">
        <v>22</v>
      </c>
      <c r="J5" s="71" t="s">
        <v>277</v>
      </c>
      <c r="K5" s="71" t="s">
        <v>91</v>
      </c>
      <c r="L5" s="71" t="s">
        <v>20</v>
      </c>
      <c r="M5" s="71" t="s">
        <v>20</v>
      </c>
      <c r="N5" s="71" t="s">
        <v>32</v>
      </c>
    </row>
    <row r="6" spans="1:23" ht="117" customHeight="1" x14ac:dyDescent="0.2">
      <c r="A6" s="70">
        <v>1</v>
      </c>
      <c r="B6" s="70">
        <f>Master1!C3</f>
        <v>34581</v>
      </c>
      <c r="C6" s="71" t="str">
        <f>Master1!C2</f>
        <v>jktdh; mPp ek/;fed fo|ky; vkarjksyh lkaxk &amp; ijcrlj ¼ukxkSj½</v>
      </c>
      <c r="D6" s="72">
        <f>Master1!C124</f>
        <v>3769794</v>
      </c>
      <c r="E6" s="72">
        <f>Master1!D124</f>
        <v>0</v>
      </c>
      <c r="F6" s="72">
        <f>Master1!E124</f>
        <v>15695</v>
      </c>
      <c r="G6" s="72">
        <f>Master1!F124</f>
        <v>0</v>
      </c>
      <c r="H6" s="72">
        <f>Master1!G124</f>
        <v>0</v>
      </c>
      <c r="I6" s="72">
        <f>Master1!J124</f>
        <v>0</v>
      </c>
      <c r="J6" s="72">
        <f>Master1!H124</f>
        <v>0</v>
      </c>
      <c r="K6" s="72">
        <f>Master1!I124</f>
        <v>0</v>
      </c>
      <c r="L6" s="72">
        <f>Master1!K124</f>
        <v>0</v>
      </c>
      <c r="M6" s="72">
        <f>Master1!L124</f>
        <v>0</v>
      </c>
      <c r="N6" s="72">
        <f>SUM(D6:M6)</f>
        <v>3785489</v>
      </c>
    </row>
    <row r="10" spans="1:23" ht="20.25" x14ac:dyDescent="0.3">
      <c r="I10" s="534" t="str">
        <f>Master1!L2</f>
        <v>iz/kkukpk;Z</v>
      </c>
      <c r="J10" s="534"/>
      <c r="K10" s="534"/>
      <c r="L10" s="534"/>
      <c r="M10" s="534"/>
      <c r="N10" s="534"/>
    </row>
    <row r="11" spans="1:23" ht="20.25" x14ac:dyDescent="0.3">
      <c r="H11" s="22"/>
      <c r="I11" s="534" t="str">
        <f>Master1!L3</f>
        <v>jktdh; mPp ek/;fed fo|ky;</v>
      </c>
      <c r="J11" s="534"/>
      <c r="K11" s="534"/>
      <c r="L11" s="534"/>
      <c r="M11" s="534"/>
      <c r="N11" s="534"/>
    </row>
    <row r="12" spans="1:23" ht="20.25" x14ac:dyDescent="0.3">
      <c r="I12" s="534" t="str">
        <f>Master1!L4</f>
        <v>vkarjksyh lkaxk &amp; ijcrlj ¼ukxkSj½</v>
      </c>
      <c r="J12" s="534"/>
      <c r="K12" s="534"/>
      <c r="L12" s="534"/>
      <c r="M12" s="534"/>
      <c r="N12" s="534"/>
    </row>
    <row r="13" spans="1:23" ht="18" x14ac:dyDescent="0.2">
      <c r="F13" s="221">
        <v>16</v>
      </c>
    </row>
  </sheetData>
  <sheetProtection algorithmName="SHA-512" hashValue="qyrqLxHdUp1LrjxnIGCvnCLrZR1HQXoLHJNa2v04GjwhfE+HaanchpxBFJePQpOx9+seiv2Vc2Z+9O3XPDRHXw==" saltValue="N3zFBWPvVbAkuYWI2WUtGQ==" spinCount="100000" sheet="1" objects="1" scenarios="1" formatCells="0" formatColumns="0" formatRows="0"/>
  <mergeCells count="8">
    <mergeCell ref="I10:N10"/>
    <mergeCell ref="I11:N11"/>
    <mergeCell ref="I12:N12"/>
    <mergeCell ref="B1:N1"/>
    <mergeCell ref="B2:N2"/>
    <mergeCell ref="E3:H3"/>
    <mergeCell ref="A3:D3"/>
    <mergeCell ref="I3:N3"/>
  </mergeCells>
  <printOptions horizontalCentered="1"/>
  <pageMargins left="0.7" right="0.7" top="0.75" bottom="0.75" header="0.3" footer="0.3"/>
  <pageSetup paperSize="9" scale="75" orientation="landscape" r:id="rId1"/>
  <headerFooter>
    <oddFooter>&amp;C&amp;Z&amp;F&amp;R&amp;A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Y174"/>
  <sheetViews>
    <sheetView tabSelected="1" zoomScale="85" zoomScaleNormal="85" workbookViewId="0">
      <selection activeCell="D12" sqref="D12"/>
    </sheetView>
  </sheetViews>
  <sheetFormatPr defaultColWidth="9.28515625" defaultRowHeight="12.75" x14ac:dyDescent="0.2"/>
  <cols>
    <col min="1" max="1" width="4.42578125" style="23" customWidth="1"/>
    <col min="2" max="2" width="35.28515625" style="23" bestFit="1" customWidth="1"/>
    <col min="3" max="3" width="12.7109375" style="23" customWidth="1"/>
    <col min="4" max="4" width="10.28515625" style="23" customWidth="1"/>
    <col min="5" max="5" width="13.5703125" style="23" customWidth="1"/>
    <col min="6" max="6" width="10.5703125" style="23" customWidth="1"/>
    <col min="7" max="7" width="10.42578125" style="23" customWidth="1"/>
    <col min="8" max="8" width="9.28515625" style="23" customWidth="1"/>
    <col min="9" max="9" width="16.7109375" style="23" customWidth="1"/>
    <col min="10" max="11" width="13.7109375" style="23" customWidth="1"/>
    <col min="12" max="13" width="12.7109375" style="23" customWidth="1"/>
    <col min="14" max="14" width="11.28515625" style="23" customWidth="1"/>
    <col min="15" max="16" width="10.7109375" style="23" customWidth="1"/>
    <col min="17" max="17" width="10.5703125" style="23" customWidth="1"/>
    <col min="18" max="18" width="10.42578125" style="23" customWidth="1"/>
    <col min="19" max="19" width="10.7109375" style="23" customWidth="1"/>
    <col min="20" max="21" width="10.42578125" style="23" customWidth="1"/>
    <col min="22" max="23" width="11.28515625" style="23" customWidth="1"/>
    <col min="24" max="24" width="10.7109375" style="23" customWidth="1"/>
    <col min="25" max="25" width="11" style="23" customWidth="1"/>
    <col min="26" max="26" width="11.7109375" style="23" customWidth="1"/>
    <col min="27" max="27" width="11.28515625" style="23" customWidth="1"/>
    <col min="28" max="28" width="11.7109375" style="23" bestFit="1" customWidth="1"/>
    <col min="29" max="35" width="9.28515625" style="23"/>
    <col min="36" max="36" width="11.28515625" style="23" customWidth="1"/>
    <col min="37" max="37" width="10.28515625" style="23" bestFit="1" customWidth="1"/>
    <col min="38" max="39" width="9.28515625" style="23"/>
    <col min="40" max="40" width="10.28515625" style="23" bestFit="1" customWidth="1"/>
    <col min="41" max="45" width="9.28515625" style="23"/>
    <col min="46" max="51" width="0" style="23" hidden="1" customWidth="1"/>
    <col min="52" max="16384" width="9.28515625" style="23"/>
  </cols>
  <sheetData>
    <row r="1" spans="1:35" ht="23.25" customHeight="1" x14ac:dyDescent="0.2">
      <c r="A1" s="429" t="s">
        <v>85</v>
      </c>
      <c r="B1" s="429"/>
      <c r="C1" s="431" t="s">
        <v>543</v>
      </c>
      <c r="D1" s="432"/>
      <c r="E1" s="432"/>
      <c r="F1" s="432"/>
      <c r="G1" s="432"/>
      <c r="H1" s="432"/>
      <c r="I1" s="432"/>
      <c r="J1" s="433"/>
      <c r="L1" s="434" t="s">
        <v>423</v>
      </c>
      <c r="M1" s="434"/>
      <c r="N1" s="434"/>
      <c r="O1" s="434"/>
      <c r="Q1" s="439" t="s">
        <v>255</v>
      </c>
      <c r="R1" s="439"/>
      <c r="S1" s="439"/>
      <c r="T1" s="439"/>
      <c r="U1" s="1"/>
      <c r="V1" s="1"/>
    </row>
    <row r="2" spans="1:35" ht="20.25" x14ac:dyDescent="0.2">
      <c r="A2" s="429" t="s">
        <v>422</v>
      </c>
      <c r="B2" s="429"/>
      <c r="C2" s="431" t="s">
        <v>546</v>
      </c>
      <c r="D2" s="432"/>
      <c r="E2" s="432"/>
      <c r="F2" s="432"/>
      <c r="G2" s="432"/>
      <c r="H2" s="432"/>
      <c r="I2" s="432"/>
      <c r="J2" s="433"/>
      <c r="L2" s="435" t="s">
        <v>523</v>
      </c>
      <c r="M2" s="435"/>
      <c r="N2" s="435"/>
      <c r="O2" s="435"/>
      <c r="Q2" s="419" t="s">
        <v>455</v>
      </c>
      <c r="R2" s="419"/>
      <c r="S2" s="419" t="s">
        <v>449</v>
      </c>
      <c r="T2" s="419"/>
      <c r="U2" s="1"/>
      <c r="V2" s="1"/>
    </row>
    <row r="3" spans="1:35" ht="26.25" x14ac:dyDescent="0.2">
      <c r="A3" s="430" t="s">
        <v>207</v>
      </c>
      <c r="B3" s="430"/>
      <c r="C3" s="420">
        <v>34581</v>
      </c>
      <c r="D3" s="420"/>
      <c r="E3" s="420"/>
      <c r="F3" s="420"/>
      <c r="G3" s="420"/>
      <c r="H3" s="420"/>
      <c r="I3" s="420"/>
      <c r="J3" s="420"/>
      <c r="L3" s="435" t="s">
        <v>524</v>
      </c>
      <c r="M3" s="435"/>
      <c r="N3" s="435"/>
      <c r="O3" s="435"/>
      <c r="Q3" s="418">
        <v>0</v>
      </c>
      <c r="R3" s="418"/>
      <c r="S3" s="442">
        <v>0</v>
      </c>
      <c r="T3" s="442"/>
      <c r="U3" s="1"/>
      <c r="V3" s="1"/>
      <c r="AI3" s="145"/>
    </row>
    <row r="4" spans="1:35" ht="21" x14ac:dyDescent="0.2">
      <c r="A4" s="429" t="s">
        <v>301</v>
      </c>
      <c r="B4" s="429"/>
      <c r="C4" s="422" t="s">
        <v>545</v>
      </c>
      <c r="D4" s="423"/>
      <c r="E4" s="423"/>
      <c r="F4" s="423"/>
      <c r="G4" s="424"/>
      <c r="H4" s="425" t="s">
        <v>407</v>
      </c>
      <c r="I4" s="425"/>
      <c r="J4" s="425"/>
      <c r="L4" s="435" t="s">
        <v>544</v>
      </c>
      <c r="M4" s="435"/>
      <c r="N4" s="435"/>
      <c r="O4" s="435"/>
    </row>
    <row r="5" spans="1:35" ht="21" x14ac:dyDescent="0.2">
      <c r="A5" s="159"/>
      <c r="B5" s="159"/>
      <c r="C5" s="274"/>
      <c r="D5" s="274"/>
      <c r="E5" s="274"/>
      <c r="F5" s="274"/>
      <c r="G5" s="274"/>
      <c r="H5" s="274"/>
      <c r="I5" s="274"/>
    </row>
    <row r="6" spans="1:35" ht="20.25" customHeight="1" x14ac:dyDescent="0.2">
      <c r="A6" s="421" t="s">
        <v>124</v>
      </c>
      <c r="B6" s="421"/>
      <c r="C6" s="421"/>
      <c r="D6" s="421"/>
      <c r="E6" s="421"/>
      <c r="F6" s="421"/>
      <c r="G6" s="421"/>
      <c r="H6" s="421"/>
    </row>
    <row r="7" spans="1:35" s="139" customFormat="1" ht="15.75" x14ac:dyDescent="0.2">
      <c r="A7" s="419" t="s">
        <v>42</v>
      </c>
      <c r="B7" s="419" t="s">
        <v>162</v>
      </c>
      <c r="C7" s="419" t="s">
        <v>273</v>
      </c>
      <c r="D7" s="419" t="s">
        <v>163</v>
      </c>
      <c r="E7" s="419" t="s">
        <v>164</v>
      </c>
      <c r="F7" s="419"/>
      <c r="G7" s="419" t="s">
        <v>201</v>
      </c>
      <c r="H7" s="419" t="s">
        <v>204</v>
      </c>
      <c r="I7" s="23"/>
      <c r="V7" s="1"/>
      <c r="W7" s="1"/>
      <c r="X7" s="1"/>
      <c r="Y7" s="1"/>
      <c r="Z7" s="1"/>
      <c r="AA7" s="1"/>
      <c r="AB7" s="1"/>
    </row>
    <row r="8" spans="1:35" s="139" customFormat="1" ht="20.25" customHeight="1" x14ac:dyDescent="0.2">
      <c r="A8" s="419"/>
      <c r="B8" s="419"/>
      <c r="C8" s="419"/>
      <c r="D8" s="419"/>
      <c r="E8" s="315" t="s">
        <v>166</v>
      </c>
      <c r="F8" s="315" t="s">
        <v>167</v>
      </c>
      <c r="G8" s="419"/>
      <c r="H8" s="419"/>
      <c r="I8" s="2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35" ht="18" customHeight="1" x14ac:dyDescent="0.2">
      <c r="A9" s="203">
        <v>1</v>
      </c>
      <c r="B9" s="204" t="s">
        <v>363</v>
      </c>
      <c r="C9" s="203" t="s">
        <v>399</v>
      </c>
      <c r="D9" s="156"/>
      <c r="E9" s="156"/>
      <c r="F9" s="156"/>
      <c r="G9" s="140">
        <f>SUM(E9:F9)</f>
        <v>0</v>
      </c>
      <c r="H9" s="140">
        <f>D9-G9</f>
        <v>0</v>
      </c>
      <c r="J9" s="426" t="s">
        <v>225</v>
      </c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8"/>
    </row>
    <row r="10" spans="1:35" ht="18" customHeight="1" x14ac:dyDescent="0.2">
      <c r="A10" s="203">
        <v>2</v>
      </c>
      <c r="B10" s="204" t="s">
        <v>365</v>
      </c>
      <c r="C10" s="203" t="s">
        <v>398</v>
      </c>
      <c r="D10" s="156"/>
      <c r="E10" s="156"/>
      <c r="F10" s="156"/>
      <c r="G10" s="140">
        <f t="shared" ref="G10:G46" si="0">SUM(E10:F10)</f>
        <v>0</v>
      </c>
      <c r="H10" s="140">
        <f t="shared" ref="H10:H46" si="1">D10-G10</f>
        <v>0</v>
      </c>
      <c r="J10" s="443" t="s">
        <v>92</v>
      </c>
      <c r="K10" s="446" t="s">
        <v>218</v>
      </c>
      <c r="L10" s="447"/>
      <c r="M10" s="446" t="s">
        <v>219</v>
      </c>
      <c r="N10" s="447"/>
      <c r="O10" s="446" t="s">
        <v>220</v>
      </c>
      <c r="P10" s="447"/>
      <c r="Q10" s="450" t="s">
        <v>221</v>
      </c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2"/>
    </row>
    <row r="11" spans="1:35" ht="18" customHeight="1" x14ac:dyDescent="0.2">
      <c r="A11" s="203">
        <v>3</v>
      </c>
      <c r="B11" s="204" t="s">
        <v>360</v>
      </c>
      <c r="C11" s="203" t="s">
        <v>345</v>
      </c>
      <c r="D11" s="156"/>
      <c r="E11" s="156"/>
      <c r="F11" s="156"/>
      <c r="G11" s="140">
        <f t="shared" si="0"/>
        <v>0</v>
      </c>
      <c r="H11" s="140">
        <f t="shared" si="1"/>
        <v>0</v>
      </c>
      <c r="J11" s="444"/>
      <c r="K11" s="448"/>
      <c r="L11" s="449"/>
      <c r="M11" s="448"/>
      <c r="N11" s="449"/>
      <c r="O11" s="448"/>
      <c r="P11" s="449"/>
      <c r="Q11" s="453" t="s">
        <v>141</v>
      </c>
      <c r="R11" s="454"/>
      <c r="S11" s="453" t="s">
        <v>222</v>
      </c>
      <c r="T11" s="454"/>
      <c r="U11" s="453" t="s">
        <v>223</v>
      </c>
      <c r="V11" s="454"/>
      <c r="W11" s="453" t="s">
        <v>13</v>
      </c>
      <c r="X11" s="454"/>
      <c r="Y11" s="453" t="s">
        <v>410</v>
      </c>
      <c r="Z11" s="454"/>
      <c r="AA11" s="453" t="s">
        <v>224</v>
      </c>
      <c r="AB11" s="455"/>
      <c r="AC11" s="454"/>
    </row>
    <row r="12" spans="1:35" ht="29.25" customHeight="1" x14ac:dyDescent="0.2">
      <c r="A12" s="203">
        <v>4</v>
      </c>
      <c r="B12" s="205" t="s">
        <v>384</v>
      </c>
      <c r="C12" s="203" t="s">
        <v>345</v>
      </c>
      <c r="D12" s="156">
        <v>1</v>
      </c>
      <c r="E12" s="156">
        <v>0</v>
      </c>
      <c r="F12" s="156">
        <v>1</v>
      </c>
      <c r="G12" s="140">
        <f t="shared" si="0"/>
        <v>1</v>
      </c>
      <c r="H12" s="140">
        <f t="shared" si="1"/>
        <v>0</v>
      </c>
      <c r="J12" s="445"/>
      <c r="K12" s="315" t="s">
        <v>441</v>
      </c>
      <c r="L12" s="315" t="s">
        <v>456</v>
      </c>
      <c r="M12" s="315" t="s">
        <v>441</v>
      </c>
      <c r="N12" s="315" t="s">
        <v>456</v>
      </c>
      <c r="O12" s="315" t="s">
        <v>441</v>
      </c>
      <c r="P12" s="315" t="s">
        <v>456</v>
      </c>
      <c r="Q12" s="315" t="s">
        <v>441</v>
      </c>
      <c r="R12" s="315" t="s">
        <v>456</v>
      </c>
      <c r="S12" s="315" t="s">
        <v>441</v>
      </c>
      <c r="T12" s="315" t="s">
        <v>456</v>
      </c>
      <c r="U12" s="315" t="s">
        <v>441</v>
      </c>
      <c r="V12" s="315" t="s">
        <v>456</v>
      </c>
      <c r="W12" s="315" t="s">
        <v>441</v>
      </c>
      <c r="X12" s="315" t="s">
        <v>456</v>
      </c>
      <c r="Y12" s="315" t="s">
        <v>441</v>
      </c>
      <c r="Z12" s="315" t="s">
        <v>456</v>
      </c>
      <c r="AA12" s="315" t="s">
        <v>228</v>
      </c>
      <c r="AB12" s="315" t="s">
        <v>441</v>
      </c>
      <c r="AC12" s="315" t="s">
        <v>456</v>
      </c>
    </row>
    <row r="13" spans="1:35" ht="18" customHeight="1" x14ac:dyDescent="0.2">
      <c r="A13" s="203">
        <v>5</v>
      </c>
      <c r="B13" s="204" t="s">
        <v>372</v>
      </c>
      <c r="C13" s="203" t="s">
        <v>397</v>
      </c>
      <c r="D13" s="156"/>
      <c r="E13" s="156"/>
      <c r="F13" s="156"/>
      <c r="G13" s="140">
        <f t="shared" si="0"/>
        <v>0</v>
      </c>
      <c r="H13" s="140">
        <f t="shared" si="1"/>
        <v>0</v>
      </c>
      <c r="J13" s="312" t="s">
        <v>136</v>
      </c>
      <c r="K13" s="311">
        <v>1</v>
      </c>
      <c r="L13" s="311">
        <v>1</v>
      </c>
      <c r="M13" s="311">
        <v>1</v>
      </c>
      <c r="N13" s="311">
        <v>1</v>
      </c>
      <c r="O13" s="311">
        <v>1</v>
      </c>
      <c r="P13" s="311">
        <v>0</v>
      </c>
      <c r="Q13" s="440">
        <v>0</v>
      </c>
      <c r="R13" s="440">
        <v>0</v>
      </c>
      <c r="S13" s="440">
        <v>1</v>
      </c>
      <c r="T13" s="440">
        <v>1</v>
      </c>
      <c r="U13" s="440">
        <v>0</v>
      </c>
      <c r="V13" s="440">
        <v>0</v>
      </c>
      <c r="W13" s="440">
        <v>8</v>
      </c>
      <c r="X13" s="440">
        <v>9</v>
      </c>
      <c r="Y13" s="440">
        <v>1</v>
      </c>
      <c r="Z13" s="440">
        <v>0</v>
      </c>
      <c r="AA13" s="313" t="s">
        <v>151</v>
      </c>
      <c r="AB13" s="311">
        <v>0</v>
      </c>
      <c r="AC13" s="311">
        <v>0</v>
      </c>
    </row>
    <row r="14" spans="1:35" ht="18" customHeight="1" x14ac:dyDescent="0.2">
      <c r="A14" s="203">
        <v>6</v>
      </c>
      <c r="B14" s="204" t="s">
        <v>364</v>
      </c>
      <c r="C14" s="203" t="s">
        <v>396</v>
      </c>
      <c r="D14" s="156"/>
      <c r="E14" s="156"/>
      <c r="F14" s="156"/>
      <c r="G14" s="140">
        <f t="shared" si="0"/>
        <v>0</v>
      </c>
      <c r="H14" s="140">
        <f t="shared" si="1"/>
        <v>0</v>
      </c>
      <c r="J14" s="312" t="s">
        <v>137</v>
      </c>
      <c r="K14" s="311">
        <v>11</v>
      </c>
      <c r="L14" s="311">
        <v>11</v>
      </c>
      <c r="M14" s="311">
        <v>11</v>
      </c>
      <c r="N14" s="311">
        <v>11</v>
      </c>
      <c r="O14" s="311">
        <v>10</v>
      </c>
      <c r="P14" s="311">
        <v>0</v>
      </c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313" t="s">
        <v>152</v>
      </c>
      <c r="AB14" s="311">
        <v>0</v>
      </c>
      <c r="AC14" s="311">
        <v>0</v>
      </c>
    </row>
    <row r="15" spans="1:35" ht="18" customHeight="1" x14ac:dyDescent="0.2">
      <c r="A15" s="203">
        <v>7</v>
      </c>
      <c r="B15" s="205" t="s">
        <v>389</v>
      </c>
      <c r="C15" s="203" t="s">
        <v>396</v>
      </c>
      <c r="D15" s="156"/>
      <c r="E15" s="156"/>
      <c r="F15" s="156"/>
      <c r="G15" s="140">
        <f t="shared" si="0"/>
        <v>0</v>
      </c>
      <c r="H15" s="140">
        <f t="shared" si="1"/>
        <v>0</v>
      </c>
      <c r="J15" s="312" t="s">
        <v>32</v>
      </c>
      <c r="K15" s="140">
        <f t="shared" ref="K15:Z15" si="2">SUM(K13:K14)</f>
        <v>12</v>
      </c>
      <c r="L15" s="140">
        <f>SUM(L13:L14)</f>
        <v>12</v>
      </c>
      <c r="M15" s="140">
        <f t="shared" si="2"/>
        <v>12</v>
      </c>
      <c r="N15" s="140">
        <f t="shared" si="2"/>
        <v>12</v>
      </c>
      <c r="O15" s="140">
        <f t="shared" si="2"/>
        <v>11</v>
      </c>
      <c r="P15" s="140">
        <f t="shared" si="2"/>
        <v>0</v>
      </c>
      <c r="Q15" s="140">
        <f t="shared" si="2"/>
        <v>0</v>
      </c>
      <c r="R15" s="140">
        <f t="shared" si="2"/>
        <v>0</v>
      </c>
      <c r="S15" s="140">
        <f t="shared" si="2"/>
        <v>1</v>
      </c>
      <c r="T15" s="140">
        <f t="shared" si="2"/>
        <v>1</v>
      </c>
      <c r="U15" s="140">
        <f t="shared" si="2"/>
        <v>0</v>
      </c>
      <c r="V15" s="140">
        <f t="shared" si="2"/>
        <v>0</v>
      </c>
      <c r="W15" s="140">
        <f t="shared" si="2"/>
        <v>8</v>
      </c>
      <c r="X15" s="140">
        <f t="shared" si="2"/>
        <v>9</v>
      </c>
      <c r="Y15" s="140">
        <f t="shared" si="2"/>
        <v>1</v>
      </c>
      <c r="Z15" s="140">
        <f t="shared" si="2"/>
        <v>0</v>
      </c>
      <c r="AA15" s="313" t="s">
        <v>32</v>
      </c>
      <c r="AB15" s="140">
        <f>SUM(AB13:AB14)</f>
        <v>0</v>
      </c>
      <c r="AC15" s="140">
        <f>SUM(AC13:AC14)</f>
        <v>0</v>
      </c>
    </row>
    <row r="16" spans="1:35" ht="18" customHeight="1" x14ac:dyDescent="0.2">
      <c r="A16" s="203">
        <v>8</v>
      </c>
      <c r="B16" s="204" t="s">
        <v>379</v>
      </c>
      <c r="C16" s="203" t="s">
        <v>395</v>
      </c>
      <c r="D16" s="156"/>
      <c r="E16" s="156"/>
      <c r="F16" s="156"/>
      <c r="G16" s="140">
        <f t="shared" si="0"/>
        <v>0</v>
      </c>
      <c r="H16" s="140">
        <f t="shared" si="1"/>
        <v>0</v>
      </c>
    </row>
    <row r="17" spans="1:27" ht="18" customHeight="1" x14ac:dyDescent="0.2">
      <c r="A17" s="203">
        <v>9</v>
      </c>
      <c r="B17" s="204" t="s">
        <v>378</v>
      </c>
      <c r="C17" s="203" t="s">
        <v>395</v>
      </c>
      <c r="D17" s="156"/>
      <c r="E17" s="156"/>
      <c r="F17" s="156"/>
      <c r="G17" s="140">
        <f t="shared" si="0"/>
        <v>0</v>
      </c>
      <c r="H17" s="140">
        <f t="shared" si="1"/>
        <v>0</v>
      </c>
    </row>
    <row r="18" spans="1:27" ht="18" customHeight="1" x14ac:dyDescent="0.2">
      <c r="A18" s="203">
        <v>10</v>
      </c>
      <c r="B18" s="206" t="s">
        <v>392</v>
      </c>
      <c r="C18" s="203" t="s">
        <v>395</v>
      </c>
      <c r="D18" s="156"/>
      <c r="E18" s="156"/>
      <c r="F18" s="156"/>
      <c r="G18" s="140">
        <f t="shared" si="0"/>
        <v>0</v>
      </c>
      <c r="H18" s="140">
        <f t="shared" si="1"/>
        <v>0</v>
      </c>
      <c r="O18" s="139"/>
    </row>
    <row r="19" spans="1:27" ht="18" customHeight="1" x14ac:dyDescent="0.2">
      <c r="A19" s="203">
        <v>11</v>
      </c>
      <c r="B19" s="204" t="s">
        <v>361</v>
      </c>
      <c r="C19" s="203" t="s">
        <v>395</v>
      </c>
      <c r="D19" s="156"/>
      <c r="E19" s="156"/>
      <c r="F19" s="156"/>
      <c r="G19" s="140">
        <f t="shared" si="0"/>
        <v>0</v>
      </c>
      <c r="H19" s="140">
        <f t="shared" si="1"/>
        <v>0</v>
      </c>
      <c r="J19" s="426" t="s">
        <v>193</v>
      </c>
      <c r="K19" s="427"/>
      <c r="L19" s="427"/>
      <c r="M19" s="427"/>
      <c r="N19" s="427"/>
      <c r="O19" s="427"/>
    </row>
    <row r="20" spans="1:27" ht="18" customHeight="1" x14ac:dyDescent="0.2">
      <c r="A20" s="203">
        <v>12</v>
      </c>
      <c r="B20" s="204" t="s">
        <v>380</v>
      </c>
      <c r="C20" s="203" t="s">
        <v>395</v>
      </c>
      <c r="D20" s="156"/>
      <c r="E20" s="156"/>
      <c r="F20" s="156"/>
      <c r="G20" s="140">
        <f t="shared" si="0"/>
        <v>0</v>
      </c>
      <c r="H20" s="140">
        <f t="shared" si="1"/>
        <v>0</v>
      </c>
      <c r="J20" s="426" t="s">
        <v>457</v>
      </c>
      <c r="K20" s="427"/>
      <c r="L20" s="427"/>
      <c r="M20" s="427"/>
      <c r="N20" s="427"/>
      <c r="O20" s="427"/>
    </row>
    <row r="21" spans="1:27" ht="18" customHeight="1" x14ac:dyDescent="0.2">
      <c r="A21" s="203">
        <v>13</v>
      </c>
      <c r="B21" s="205" t="s">
        <v>382</v>
      </c>
      <c r="C21" s="203" t="s">
        <v>395</v>
      </c>
      <c r="D21" s="156"/>
      <c r="E21" s="156"/>
      <c r="F21" s="156"/>
      <c r="G21" s="140">
        <f t="shared" si="0"/>
        <v>0</v>
      </c>
      <c r="H21" s="140">
        <f t="shared" si="1"/>
        <v>0</v>
      </c>
      <c r="J21" s="426" t="s">
        <v>198</v>
      </c>
      <c r="K21" s="427"/>
      <c r="L21" s="427"/>
      <c r="M21" s="427" t="s">
        <v>197</v>
      </c>
      <c r="N21" s="427"/>
      <c r="O21" s="427"/>
    </row>
    <row r="22" spans="1:27" ht="18" customHeight="1" x14ac:dyDescent="0.2">
      <c r="A22" s="203">
        <v>14</v>
      </c>
      <c r="B22" s="204" t="s">
        <v>386</v>
      </c>
      <c r="C22" s="203" t="s">
        <v>395</v>
      </c>
      <c r="D22" s="156"/>
      <c r="E22" s="156"/>
      <c r="F22" s="156"/>
      <c r="G22" s="140">
        <f t="shared" si="0"/>
        <v>0</v>
      </c>
      <c r="H22" s="140">
        <f t="shared" si="1"/>
        <v>0</v>
      </c>
      <c r="J22" s="436">
        <v>0</v>
      </c>
      <c r="K22" s="437"/>
      <c r="L22" s="438"/>
      <c r="M22" s="436">
        <v>15695</v>
      </c>
      <c r="N22" s="437"/>
      <c r="O22" s="438"/>
    </row>
    <row r="23" spans="1:27" ht="18" customHeight="1" x14ac:dyDescent="0.2">
      <c r="A23" s="203">
        <v>15</v>
      </c>
      <c r="B23" s="204" t="s">
        <v>375</v>
      </c>
      <c r="C23" s="203" t="s">
        <v>346</v>
      </c>
      <c r="D23" s="156"/>
      <c r="E23" s="156"/>
      <c r="F23" s="156"/>
      <c r="G23" s="140">
        <f t="shared" si="0"/>
        <v>0</v>
      </c>
      <c r="H23" s="140">
        <f t="shared" si="1"/>
        <v>0</v>
      </c>
    </row>
    <row r="24" spans="1:27" ht="18" customHeight="1" x14ac:dyDescent="0.2">
      <c r="A24" s="203">
        <v>16</v>
      </c>
      <c r="B24" s="205" t="s">
        <v>391</v>
      </c>
      <c r="C24" s="203" t="s">
        <v>346</v>
      </c>
      <c r="D24" s="156"/>
      <c r="E24" s="156"/>
      <c r="F24" s="156"/>
      <c r="G24" s="140">
        <f t="shared" si="0"/>
        <v>0</v>
      </c>
      <c r="H24" s="140">
        <f t="shared" si="1"/>
        <v>0</v>
      </c>
    </row>
    <row r="25" spans="1:27" ht="18" customHeight="1" x14ac:dyDescent="0.2">
      <c r="A25" s="203">
        <v>17</v>
      </c>
      <c r="B25" s="205" t="s">
        <v>370</v>
      </c>
      <c r="C25" s="203" t="s">
        <v>346</v>
      </c>
      <c r="D25" s="156">
        <v>6</v>
      </c>
      <c r="E25" s="156">
        <v>2</v>
      </c>
      <c r="F25" s="156">
        <v>3</v>
      </c>
      <c r="G25" s="140">
        <f t="shared" si="0"/>
        <v>5</v>
      </c>
      <c r="H25" s="140">
        <f t="shared" si="1"/>
        <v>1</v>
      </c>
    </row>
    <row r="26" spans="1:27" ht="18" customHeight="1" x14ac:dyDescent="0.2">
      <c r="A26" s="203">
        <v>18</v>
      </c>
      <c r="B26" s="204" t="s">
        <v>387</v>
      </c>
      <c r="C26" s="203" t="s">
        <v>346</v>
      </c>
      <c r="D26" s="156"/>
      <c r="E26" s="156"/>
      <c r="F26" s="156"/>
      <c r="G26" s="140">
        <f t="shared" si="0"/>
        <v>0</v>
      </c>
      <c r="H26" s="140">
        <f t="shared" si="1"/>
        <v>0</v>
      </c>
    </row>
    <row r="27" spans="1:27" ht="18" customHeight="1" x14ac:dyDescent="0.2">
      <c r="A27" s="203">
        <v>19</v>
      </c>
      <c r="B27" s="204" t="s">
        <v>374</v>
      </c>
      <c r="C27" s="203" t="s">
        <v>346</v>
      </c>
      <c r="D27" s="156"/>
      <c r="E27" s="156"/>
      <c r="F27" s="156"/>
      <c r="G27" s="140">
        <f t="shared" si="0"/>
        <v>0</v>
      </c>
      <c r="H27" s="140">
        <f t="shared" si="1"/>
        <v>0</v>
      </c>
      <c r="P27" s="146"/>
      <c r="Q27" s="146"/>
      <c r="X27" s="147"/>
      <c r="Y27" s="147"/>
      <c r="Z27" s="147"/>
      <c r="AA27" s="147"/>
    </row>
    <row r="28" spans="1:27" ht="18" customHeight="1" x14ac:dyDescent="0.2">
      <c r="A28" s="203">
        <v>20</v>
      </c>
      <c r="B28" s="205" t="s">
        <v>385</v>
      </c>
      <c r="C28" s="203" t="s">
        <v>347</v>
      </c>
      <c r="D28" s="156">
        <v>5</v>
      </c>
      <c r="E28" s="156">
        <v>2</v>
      </c>
      <c r="F28" s="156">
        <v>2</v>
      </c>
      <c r="G28" s="140">
        <f t="shared" si="0"/>
        <v>4</v>
      </c>
      <c r="H28" s="140">
        <f t="shared" si="1"/>
        <v>1</v>
      </c>
      <c r="P28" s="146"/>
      <c r="Q28" s="146"/>
      <c r="X28" s="147"/>
      <c r="Y28" s="147"/>
      <c r="Z28" s="147"/>
      <c r="AA28" s="147"/>
    </row>
    <row r="29" spans="1:27" ht="18" customHeight="1" x14ac:dyDescent="0.2">
      <c r="A29" s="203">
        <v>21</v>
      </c>
      <c r="B29" s="204" t="s">
        <v>371</v>
      </c>
      <c r="C29" s="203" t="s">
        <v>347</v>
      </c>
      <c r="D29" s="156"/>
      <c r="E29" s="156"/>
      <c r="F29" s="156"/>
      <c r="G29" s="140">
        <f t="shared" si="0"/>
        <v>0</v>
      </c>
      <c r="H29" s="140">
        <f t="shared" si="1"/>
        <v>0</v>
      </c>
      <c r="P29" s="146"/>
      <c r="Q29" s="146"/>
      <c r="X29" s="147"/>
      <c r="Y29" s="147"/>
      <c r="Z29" s="147"/>
      <c r="AA29" s="147"/>
    </row>
    <row r="30" spans="1:27" ht="18" customHeight="1" x14ac:dyDescent="0.2">
      <c r="A30" s="203">
        <v>22</v>
      </c>
      <c r="B30" s="204" t="s">
        <v>368</v>
      </c>
      <c r="C30" s="203" t="s">
        <v>347</v>
      </c>
      <c r="D30" s="156"/>
      <c r="E30" s="156"/>
      <c r="F30" s="156"/>
      <c r="G30" s="140">
        <f t="shared" si="0"/>
        <v>0</v>
      </c>
      <c r="H30" s="140">
        <f t="shared" si="1"/>
        <v>0</v>
      </c>
      <c r="P30" s="146"/>
      <c r="Q30" s="146"/>
      <c r="X30" s="147"/>
      <c r="Y30" s="147"/>
      <c r="Z30" s="147"/>
      <c r="AA30" s="147"/>
    </row>
    <row r="31" spans="1:27" ht="18" customHeight="1" x14ac:dyDescent="0.2">
      <c r="A31" s="203">
        <v>23</v>
      </c>
      <c r="B31" s="204" t="s">
        <v>369</v>
      </c>
      <c r="C31" s="203" t="s">
        <v>347</v>
      </c>
      <c r="D31" s="156"/>
      <c r="E31" s="156"/>
      <c r="F31" s="156"/>
      <c r="G31" s="140">
        <f t="shared" si="0"/>
        <v>0</v>
      </c>
      <c r="H31" s="140">
        <f t="shared" si="1"/>
        <v>0</v>
      </c>
      <c r="P31" s="146"/>
      <c r="Q31" s="146"/>
      <c r="X31" s="147"/>
      <c r="Y31" s="147"/>
      <c r="Z31" s="147"/>
      <c r="AA31" s="147"/>
    </row>
    <row r="32" spans="1:27" ht="18" customHeight="1" x14ac:dyDescent="0.2">
      <c r="A32" s="203">
        <v>24</v>
      </c>
      <c r="B32" s="205" t="s">
        <v>383</v>
      </c>
      <c r="C32" s="203" t="s">
        <v>347</v>
      </c>
      <c r="D32" s="156"/>
      <c r="E32" s="156"/>
      <c r="F32" s="156"/>
      <c r="G32" s="140">
        <f t="shared" si="0"/>
        <v>0</v>
      </c>
      <c r="H32" s="140">
        <f t="shared" si="1"/>
        <v>0</v>
      </c>
      <c r="P32" s="146"/>
      <c r="Q32" s="146"/>
      <c r="X32" s="147"/>
      <c r="Y32" s="147"/>
      <c r="Z32" s="147"/>
      <c r="AA32" s="147"/>
    </row>
    <row r="33" spans="1:51" ht="18" customHeight="1" x14ac:dyDescent="0.2">
      <c r="A33" s="203">
        <v>25</v>
      </c>
      <c r="B33" s="206" t="s">
        <v>404</v>
      </c>
      <c r="C33" s="203" t="s">
        <v>347</v>
      </c>
      <c r="D33" s="156"/>
      <c r="E33" s="156"/>
      <c r="F33" s="156"/>
      <c r="G33" s="140">
        <f t="shared" si="0"/>
        <v>0</v>
      </c>
      <c r="H33" s="140">
        <f t="shared" si="1"/>
        <v>0</v>
      </c>
      <c r="P33" s="146"/>
      <c r="Q33" s="146"/>
      <c r="X33" s="147"/>
      <c r="Y33" s="147"/>
      <c r="Z33" s="147"/>
      <c r="AA33" s="147"/>
    </row>
    <row r="34" spans="1:51" ht="18" customHeight="1" x14ac:dyDescent="0.2">
      <c r="A34" s="203">
        <v>26</v>
      </c>
      <c r="B34" s="205" t="s">
        <v>388</v>
      </c>
      <c r="C34" s="203" t="s">
        <v>347</v>
      </c>
      <c r="D34" s="156">
        <v>1</v>
      </c>
      <c r="E34" s="156">
        <v>1</v>
      </c>
      <c r="F34" s="156">
        <v>0</v>
      </c>
      <c r="G34" s="140">
        <f t="shared" si="0"/>
        <v>1</v>
      </c>
      <c r="H34" s="140">
        <f t="shared" si="1"/>
        <v>0</v>
      </c>
      <c r="P34" s="146"/>
      <c r="Q34" s="146"/>
      <c r="X34" s="147"/>
      <c r="Y34" s="147"/>
      <c r="Z34" s="147"/>
      <c r="AA34" s="147"/>
    </row>
    <row r="35" spans="1:51" ht="18" customHeight="1" x14ac:dyDescent="0.2">
      <c r="A35" s="203">
        <v>27</v>
      </c>
      <c r="B35" s="205" t="s">
        <v>373</v>
      </c>
      <c r="C35" s="203" t="s">
        <v>347</v>
      </c>
      <c r="D35" s="156"/>
      <c r="E35" s="156"/>
      <c r="F35" s="156"/>
      <c r="G35" s="140">
        <f t="shared" si="0"/>
        <v>0</v>
      </c>
      <c r="H35" s="140">
        <f t="shared" si="1"/>
        <v>0</v>
      </c>
      <c r="P35" s="146"/>
      <c r="Q35" s="146"/>
      <c r="X35" s="147"/>
      <c r="Y35" s="147"/>
      <c r="Z35" s="147"/>
      <c r="AA35" s="147"/>
    </row>
    <row r="36" spans="1:51" ht="18" customHeight="1" x14ac:dyDescent="0.2">
      <c r="A36" s="203">
        <v>28</v>
      </c>
      <c r="B36" s="206" t="s">
        <v>394</v>
      </c>
      <c r="C36" s="203" t="s">
        <v>347</v>
      </c>
      <c r="D36" s="156"/>
      <c r="E36" s="156"/>
      <c r="F36" s="156"/>
      <c r="G36" s="140">
        <f t="shared" si="0"/>
        <v>0</v>
      </c>
      <c r="H36" s="140">
        <f t="shared" si="1"/>
        <v>0</v>
      </c>
      <c r="P36" s="146"/>
      <c r="Q36" s="146"/>
      <c r="X36" s="147"/>
      <c r="Y36" s="147"/>
      <c r="Z36" s="147"/>
      <c r="AA36" s="147"/>
    </row>
    <row r="37" spans="1:51" ht="18" customHeight="1" x14ac:dyDescent="0.2">
      <c r="A37" s="203">
        <v>29</v>
      </c>
      <c r="B37" s="204" t="s">
        <v>486</v>
      </c>
      <c r="C37" s="203" t="s">
        <v>347</v>
      </c>
      <c r="D37" s="156"/>
      <c r="E37" s="156"/>
      <c r="F37" s="156"/>
      <c r="G37" s="140">
        <f t="shared" ref="G37" si="3">SUM(E37:F37)</f>
        <v>0</v>
      </c>
      <c r="H37" s="140">
        <f t="shared" ref="H37" si="4">D37-G37</f>
        <v>0</v>
      </c>
      <c r="P37" s="146"/>
      <c r="Q37" s="146"/>
      <c r="X37" s="147"/>
      <c r="Y37" s="147"/>
      <c r="Z37" s="147"/>
      <c r="AA37" s="147"/>
    </row>
    <row r="38" spans="1:51" ht="18" customHeight="1" x14ac:dyDescent="0.2">
      <c r="A38" s="203">
        <v>30</v>
      </c>
      <c r="B38" s="206" t="s">
        <v>403</v>
      </c>
      <c r="C38" s="203" t="s">
        <v>402</v>
      </c>
      <c r="D38" s="156"/>
      <c r="E38" s="156"/>
      <c r="F38" s="156"/>
      <c r="G38" s="140">
        <f t="shared" si="0"/>
        <v>0</v>
      </c>
      <c r="H38" s="140">
        <f t="shared" si="1"/>
        <v>0</v>
      </c>
      <c r="P38" s="146"/>
      <c r="Q38" s="146"/>
      <c r="X38" s="147"/>
      <c r="Y38" s="147"/>
      <c r="Z38" s="147"/>
      <c r="AA38" s="147"/>
    </row>
    <row r="39" spans="1:51" ht="18" customHeight="1" x14ac:dyDescent="0.2">
      <c r="A39" s="203">
        <v>31</v>
      </c>
      <c r="B39" s="205" t="s">
        <v>376</v>
      </c>
      <c r="C39" s="203" t="s">
        <v>402</v>
      </c>
      <c r="D39" s="156"/>
      <c r="E39" s="156"/>
      <c r="F39" s="156"/>
      <c r="G39" s="140">
        <f t="shared" si="0"/>
        <v>0</v>
      </c>
      <c r="H39" s="140">
        <f t="shared" si="1"/>
        <v>0</v>
      </c>
      <c r="P39" s="146"/>
      <c r="Q39" s="146"/>
      <c r="X39" s="147"/>
      <c r="Y39" s="147"/>
      <c r="Z39" s="147"/>
      <c r="AA39" s="147"/>
    </row>
    <row r="40" spans="1:51" ht="18" customHeight="1" x14ac:dyDescent="0.2">
      <c r="A40" s="203">
        <v>32</v>
      </c>
      <c r="B40" s="374" t="s">
        <v>487</v>
      </c>
      <c r="C40" s="203" t="s">
        <v>402</v>
      </c>
      <c r="D40" s="156"/>
      <c r="E40" s="156"/>
      <c r="F40" s="156"/>
      <c r="G40" s="140">
        <f t="shared" ref="G40" si="5">SUM(E40:F40)</f>
        <v>0</v>
      </c>
      <c r="H40" s="140">
        <f t="shared" ref="H40" si="6">D40-G40</f>
        <v>0</v>
      </c>
      <c r="P40" s="146"/>
      <c r="Q40" s="146"/>
      <c r="X40" s="147"/>
      <c r="Y40" s="147"/>
      <c r="Z40" s="147"/>
      <c r="AA40" s="147"/>
    </row>
    <row r="41" spans="1:51" ht="18" customHeight="1" x14ac:dyDescent="0.2">
      <c r="A41" s="203">
        <v>33</v>
      </c>
      <c r="B41" s="205" t="s">
        <v>377</v>
      </c>
      <c r="C41" s="203" t="s">
        <v>401</v>
      </c>
      <c r="D41" s="156">
        <v>1</v>
      </c>
      <c r="E41" s="156">
        <v>0</v>
      </c>
      <c r="F41" s="156">
        <v>1</v>
      </c>
      <c r="G41" s="140">
        <f t="shared" si="0"/>
        <v>1</v>
      </c>
      <c r="H41" s="140">
        <f t="shared" si="1"/>
        <v>0</v>
      </c>
      <c r="P41" s="146"/>
      <c r="Q41" s="146"/>
      <c r="X41" s="147"/>
      <c r="Y41" s="147"/>
      <c r="Z41" s="147"/>
      <c r="AA41" s="147"/>
    </row>
    <row r="42" spans="1:51" ht="18" customHeight="1" x14ac:dyDescent="0.2">
      <c r="A42" s="203">
        <v>34</v>
      </c>
      <c r="B42" s="204" t="s">
        <v>390</v>
      </c>
      <c r="C42" s="203" t="s">
        <v>401</v>
      </c>
      <c r="D42" s="156"/>
      <c r="E42" s="156"/>
      <c r="F42" s="156"/>
      <c r="G42" s="140">
        <f t="shared" si="0"/>
        <v>0</v>
      </c>
      <c r="H42" s="140">
        <f t="shared" si="1"/>
        <v>0</v>
      </c>
      <c r="P42" s="146"/>
      <c r="Q42" s="146"/>
      <c r="X42" s="147"/>
      <c r="Y42" s="147"/>
      <c r="Z42" s="147"/>
      <c r="AA42" s="147"/>
    </row>
    <row r="43" spans="1:51" ht="18" customHeight="1" x14ac:dyDescent="0.2">
      <c r="A43" s="203">
        <v>35</v>
      </c>
      <c r="B43" s="204" t="s">
        <v>366</v>
      </c>
      <c r="C43" s="203" t="s">
        <v>401</v>
      </c>
      <c r="D43" s="156"/>
      <c r="E43" s="156"/>
      <c r="F43" s="156"/>
      <c r="G43" s="140">
        <f t="shared" si="0"/>
        <v>0</v>
      </c>
      <c r="H43" s="140">
        <f t="shared" si="1"/>
        <v>0</v>
      </c>
      <c r="P43" s="146"/>
      <c r="Q43" s="146"/>
      <c r="X43" s="147"/>
      <c r="Y43" s="147"/>
      <c r="Z43" s="147"/>
      <c r="AA43" s="147"/>
    </row>
    <row r="44" spans="1:51" ht="18" customHeight="1" x14ac:dyDescent="0.2">
      <c r="A44" s="203">
        <v>36</v>
      </c>
      <c r="B44" s="205" t="s">
        <v>362</v>
      </c>
      <c r="C44" s="203" t="s">
        <v>400</v>
      </c>
      <c r="D44" s="156">
        <v>1</v>
      </c>
      <c r="E44" s="156">
        <v>0</v>
      </c>
      <c r="F44" s="156">
        <v>0</v>
      </c>
      <c r="G44" s="140">
        <f t="shared" si="0"/>
        <v>0</v>
      </c>
      <c r="H44" s="140">
        <f t="shared" si="1"/>
        <v>1</v>
      </c>
      <c r="P44" s="146"/>
      <c r="Q44" s="146"/>
      <c r="X44" s="147"/>
      <c r="Y44" s="147"/>
      <c r="Z44" s="147"/>
      <c r="AA44" s="147"/>
    </row>
    <row r="45" spans="1:51" ht="18" customHeight="1" x14ac:dyDescent="0.2">
      <c r="A45" s="203">
        <v>37</v>
      </c>
      <c r="B45" s="204" t="s">
        <v>367</v>
      </c>
      <c r="C45" s="203" t="s">
        <v>400</v>
      </c>
      <c r="D45" s="156"/>
      <c r="E45" s="156"/>
      <c r="F45" s="156"/>
      <c r="G45" s="140">
        <f t="shared" si="0"/>
        <v>0</v>
      </c>
      <c r="H45" s="140">
        <f t="shared" si="1"/>
        <v>0</v>
      </c>
      <c r="P45" s="146"/>
      <c r="Q45" s="146"/>
      <c r="X45" s="147"/>
      <c r="Y45" s="147"/>
      <c r="Z45" s="147"/>
      <c r="AA45" s="147"/>
    </row>
    <row r="46" spans="1:51" ht="18" customHeight="1" x14ac:dyDescent="0.2">
      <c r="A46" s="203">
        <v>38</v>
      </c>
      <c r="B46" s="205" t="s">
        <v>381</v>
      </c>
      <c r="C46" s="203" t="s">
        <v>400</v>
      </c>
      <c r="D46" s="156"/>
      <c r="E46" s="156"/>
      <c r="F46" s="156"/>
      <c r="G46" s="140">
        <f t="shared" si="0"/>
        <v>0</v>
      </c>
      <c r="H46" s="140">
        <f t="shared" si="1"/>
        <v>0</v>
      </c>
      <c r="P46" s="146"/>
      <c r="Q46" s="146"/>
      <c r="X46" s="147"/>
      <c r="Y46" s="147"/>
      <c r="Z46" s="147"/>
      <c r="AA46" s="147"/>
    </row>
    <row r="47" spans="1:51" ht="25.15" customHeight="1" x14ac:dyDescent="0.2">
      <c r="A47" s="456" t="s">
        <v>32</v>
      </c>
      <c r="B47" s="456"/>
      <c r="C47" s="456"/>
      <c r="D47" s="140">
        <f t="shared" ref="D47:F47" si="7">SUM(D9:D46)</f>
        <v>15</v>
      </c>
      <c r="E47" s="140">
        <f t="shared" si="7"/>
        <v>5</v>
      </c>
      <c r="F47" s="140">
        <f t="shared" si="7"/>
        <v>7</v>
      </c>
      <c r="G47" s="140">
        <f>SUM(G9:G46)</f>
        <v>12</v>
      </c>
      <c r="H47" s="140">
        <f>SUM(H9:H46)</f>
        <v>3</v>
      </c>
      <c r="P47" s="146"/>
      <c r="Q47" s="146"/>
      <c r="X47" s="147"/>
      <c r="Y47" s="147"/>
      <c r="Z47" s="147"/>
      <c r="AA47" s="147"/>
    </row>
    <row r="48" spans="1:51" ht="20.25" customHeight="1" x14ac:dyDescent="0.2">
      <c r="AV48" s="148"/>
      <c r="AW48" s="148"/>
      <c r="AX48" s="149"/>
      <c r="AY48" s="148"/>
    </row>
    <row r="49" spans="2:51" ht="25.15" customHeight="1" x14ac:dyDescent="0.2">
      <c r="B49" s="426" t="s">
        <v>315</v>
      </c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8"/>
      <c r="AT49" s="160" t="str">
        <f>AU49&amp;"_"&amp;COUNTIF($AU$48:AU49,AU49)</f>
        <v>0_1</v>
      </c>
      <c r="AU49" s="160">
        <f>Master2!U25</f>
        <v>0</v>
      </c>
      <c r="AV49" s="161">
        <f>Master2!B25</f>
        <v>0</v>
      </c>
      <c r="AW49" s="161">
        <f>Master2!C25</f>
        <v>0</v>
      </c>
      <c r="AX49" s="162">
        <f>Master2!S25</f>
        <v>0</v>
      </c>
      <c r="AY49" s="161" t="e">
        <f>Master2!#REF!</f>
        <v>#REF!</v>
      </c>
    </row>
    <row r="50" spans="2:51" ht="35.1" customHeight="1" x14ac:dyDescent="0.2">
      <c r="B50" s="163" t="s">
        <v>205</v>
      </c>
      <c r="C50" s="315" t="s">
        <v>259</v>
      </c>
      <c r="D50" s="315" t="s">
        <v>260</v>
      </c>
      <c r="E50" s="315" t="s">
        <v>261</v>
      </c>
      <c r="F50" s="315" t="s">
        <v>262</v>
      </c>
      <c r="G50" s="315" t="s">
        <v>263</v>
      </c>
      <c r="H50" s="315" t="s">
        <v>267</v>
      </c>
      <c r="I50" s="315" t="s">
        <v>264</v>
      </c>
      <c r="J50" s="315" t="s">
        <v>268</v>
      </c>
      <c r="K50" s="315" t="s">
        <v>269</v>
      </c>
      <c r="L50" s="315" t="s">
        <v>269</v>
      </c>
      <c r="M50" s="315" t="s">
        <v>32</v>
      </c>
      <c r="AT50" s="160" t="str">
        <f>AU50&amp;"_"&amp;COUNTIF($AU$48:AU50,AU50)</f>
        <v>0_2</v>
      </c>
      <c r="AU50" s="160">
        <f>Master2!U26</f>
        <v>0</v>
      </c>
      <c r="AV50" s="161">
        <f>Master2!B26</f>
        <v>0</v>
      </c>
      <c r="AW50" s="161">
        <f>Master2!C26</f>
        <v>0</v>
      </c>
      <c r="AX50" s="162">
        <f>Master2!S26</f>
        <v>0</v>
      </c>
      <c r="AY50" s="161" t="e">
        <f>Master2!#REF!</f>
        <v>#REF!</v>
      </c>
    </row>
    <row r="51" spans="2:51" ht="22.15" customHeight="1" x14ac:dyDescent="0.2">
      <c r="B51" s="207" t="s">
        <v>41</v>
      </c>
      <c r="C51" s="157">
        <v>8677900</v>
      </c>
      <c r="D51" s="157"/>
      <c r="E51" s="157"/>
      <c r="F51" s="157">
        <v>2000</v>
      </c>
      <c r="G51" s="157"/>
      <c r="H51" s="157"/>
      <c r="I51" s="157"/>
      <c r="J51" s="157"/>
      <c r="K51" s="157"/>
      <c r="L51" s="157"/>
      <c r="M51" s="25">
        <f>SUM(C51:L51)</f>
        <v>8679900</v>
      </c>
      <c r="AT51" s="160" t="str">
        <f>AU51&amp;"_"&amp;COUNTIF($AU$48:AU51,AU51)</f>
        <v>0_3</v>
      </c>
      <c r="AU51" s="160">
        <f>Master2!U28</f>
        <v>0</v>
      </c>
      <c r="AV51" s="161">
        <f>Master2!B28</f>
        <v>0</v>
      </c>
      <c r="AW51" s="161">
        <f>Master2!C28</f>
        <v>0</v>
      </c>
      <c r="AX51" s="162">
        <f>Master2!S28</f>
        <v>0</v>
      </c>
      <c r="AY51" s="161" t="e">
        <f>Master2!#REF!</f>
        <v>#REF!</v>
      </c>
    </row>
    <row r="52" spans="2:51" ht="22.15" customHeight="1" x14ac:dyDescent="0.2">
      <c r="B52" s="208" t="s">
        <v>316</v>
      </c>
      <c r="C52" s="157">
        <v>8676800</v>
      </c>
      <c r="D52" s="157"/>
      <c r="E52" s="157"/>
      <c r="F52" s="157">
        <v>2000</v>
      </c>
      <c r="G52" s="157"/>
      <c r="H52" s="157"/>
      <c r="I52" s="157"/>
      <c r="J52" s="157"/>
      <c r="K52" s="157"/>
      <c r="L52" s="157"/>
      <c r="M52" s="25">
        <f>SUM(C52:L52)</f>
        <v>8678800</v>
      </c>
      <c r="AT52" s="160" t="str">
        <f>AU52&amp;"_"&amp;COUNTIF($AU$48:AU52,AU52)</f>
        <v>0_4</v>
      </c>
      <c r="AU52" s="160">
        <f>Master2!U29</f>
        <v>0</v>
      </c>
      <c r="AV52" s="161">
        <f>Master2!B29</f>
        <v>0</v>
      </c>
      <c r="AW52" s="161">
        <f>Master2!C29</f>
        <v>0</v>
      </c>
      <c r="AX52" s="162">
        <f>Master2!S29</f>
        <v>0</v>
      </c>
      <c r="AY52" s="161" t="e">
        <f>Master2!#REF!</f>
        <v>#REF!</v>
      </c>
    </row>
    <row r="53" spans="2:51" ht="22.15" customHeight="1" x14ac:dyDescent="0.2">
      <c r="B53" s="208" t="s">
        <v>317</v>
      </c>
      <c r="C53" s="25">
        <f>C51-C52</f>
        <v>1100</v>
      </c>
      <c r="D53" s="25">
        <f t="shared" ref="D53:L53" si="8">D51-D52</f>
        <v>0</v>
      </c>
      <c r="E53" s="25">
        <f t="shared" si="8"/>
        <v>0</v>
      </c>
      <c r="F53" s="25">
        <f t="shared" si="8"/>
        <v>0</v>
      </c>
      <c r="G53" s="25">
        <f t="shared" si="8"/>
        <v>0</v>
      </c>
      <c r="H53" s="25">
        <f t="shared" si="8"/>
        <v>0</v>
      </c>
      <c r="I53" s="25">
        <f t="shared" si="8"/>
        <v>0</v>
      </c>
      <c r="J53" s="25">
        <f t="shared" si="8"/>
        <v>0</v>
      </c>
      <c r="K53" s="25">
        <f t="shared" si="8"/>
        <v>0</v>
      </c>
      <c r="L53" s="25">
        <f t="shared" si="8"/>
        <v>0</v>
      </c>
      <c r="M53" s="25">
        <f>SUM(C53:L53)</f>
        <v>1100</v>
      </c>
      <c r="AT53" s="160" t="str">
        <f>AU53&amp;"_"&amp;COUNTIF($AU$48:AU53,AU53)</f>
        <v>0_5</v>
      </c>
      <c r="AU53" s="160">
        <f>Master2!U30</f>
        <v>0</v>
      </c>
      <c r="AV53" s="161">
        <f>Master2!B30</f>
        <v>0</v>
      </c>
      <c r="AW53" s="161">
        <f>Master2!C30</f>
        <v>0</v>
      </c>
      <c r="AX53" s="162">
        <f>Master2!S30</f>
        <v>0</v>
      </c>
      <c r="AY53" s="161" t="e">
        <f>Master2!#REF!</f>
        <v>#REF!</v>
      </c>
    </row>
    <row r="54" spans="2:51" ht="20.25" customHeight="1" x14ac:dyDescent="0.2">
      <c r="AT54" s="160" t="str">
        <f>AU54&amp;"_"&amp;COUNTIF($AU$48:AU54,AU54)</f>
        <v>0_6</v>
      </c>
      <c r="AU54" s="160">
        <f>Master2!U31</f>
        <v>0</v>
      </c>
      <c r="AV54" s="161">
        <f>Master2!B31</f>
        <v>0</v>
      </c>
      <c r="AW54" s="161">
        <f>Master2!C31</f>
        <v>0</v>
      </c>
      <c r="AX54" s="162">
        <f>Master2!S31</f>
        <v>0</v>
      </c>
      <c r="AY54" s="161" t="e">
        <f>Master2!#REF!</f>
        <v>#REF!</v>
      </c>
    </row>
    <row r="55" spans="2:51" ht="35.1" hidden="1" customHeight="1" x14ac:dyDescent="0.2">
      <c r="AT55" s="160" t="str">
        <f>AU55&amp;"_"&amp;COUNTIF($AU$48:AU55,AU55)</f>
        <v>0_7</v>
      </c>
      <c r="AU55" s="160">
        <f>Master2!U32</f>
        <v>0</v>
      </c>
      <c r="AV55" s="161">
        <f>Master2!B32</f>
        <v>0</v>
      </c>
      <c r="AW55" s="161">
        <f>Master2!C32</f>
        <v>0</v>
      </c>
      <c r="AX55" s="162">
        <f>Master2!S32</f>
        <v>0</v>
      </c>
      <c r="AY55" s="161" t="e">
        <f>Master2!#REF!</f>
        <v>#REF!</v>
      </c>
    </row>
    <row r="56" spans="2:51" ht="35.1" hidden="1" customHeight="1" x14ac:dyDescent="0.2">
      <c r="AT56" s="160" t="str">
        <f>AU56&amp;"_"&amp;COUNTIF($AU$48:AU56,AU56)</f>
        <v>0_8</v>
      </c>
      <c r="AU56" s="160">
        <f>Master2!U33</f>
        <v>0</v>
      </c>
      <c r="AV56" s="161">
        <f>Master2!B33</f>
        <v>0</v>
      </c>
      <c r="AW56" s="161">
        <f>Master2!C33</f>
        <v>0</v>
      </c>
      <c r="AX56" s="162">
        <f>Master2!S33</f>
        <v>0</v>
      </c>
      <c r="AY56" s="161" t="e">
        <f>Master2!#REF!</f>
        <v>#REF!</v>
      </c>
    </row>
    <row r="57" spans="2:51" ht="35.1" hidden="1" customHeight="1" x14ac:dyDescent="0.2">
      <c r="AT57" s="160" t="str">
        <f>AU57&amp;"_"&amp;COUNTIF($AU$48:AU57,AU57)</f>
        <v>0_9</v>
      </c>
      <c r="AU57" s="160">
        <f>Master2!U34</f>
        <v>0</v>
      </c>
      <c r="AV57" s="161">
        <f>Master2!B34</f>
        <v>0</v>
      </c>
      <c r="AW57" s="161">
        <f>Master2!C34</f>
        <v>0</v>
      </c>
      <c r="AX57" s="162">
        <f>Master2!S34</f>
        <v>0</v>
      </c>
      <c r="AY57" s="161" t="e">
        <f>Master2!#REF!</f>
        <v>#REF!</v>
      </c>
    </row>
    <row r="58" spans="2:51" ht="35.1" hidden="1" customHeight="1" x14ac:dyDescent="0.2">
      <c r="AT58" s="160" t="str">
        <f>AU58&amp;"_"&amp;COUNTIF($AU$48:AU58,AU58)</f>
        <v>0_10</v>
      </c>
      <c r="AU58" s="160">
        <f>Master2!U35</f>
        <v>0</v>
      </c>
      <c r="AV58" s="161">
        <f>Master2!B35</f>
        <v>0</v>
      </c>
      <c r="AW58" s="161">
        <f>Master2!C35</f>
        <v>0</v>
      </c>
      <c r="AX58" s="162">
        <f>Master2!S35</f>
        <v>0</v>
      </c>
      <c r="AY58" s="161" t="e">
        <f>Master2!#REF!</f>
        <v>#REF!</v>
      </c>
    </row>
    <row r="59" spans="2:51" ht="35.1" hidden="1" customHeight="1" x14ac:dyDescent="0.2">
      <c r="AT59" s="160" t="str">
        <f>AU59&amp;"_"&amp;COUNTIF($AU$48:AU59,AU59)</f>
        <v>0_11</v>
      </c>
      <c r="AU59" s="160">
        <f>Master2!U36</f>
        <v>0</v>
      </c>
      <c r="AV59" s="161">
        <f>Master2!B36</f>
        <v>0</v>
      </c>
      <c r="AW59" s="161">
        <f>Master2!C36</f>
        <v>0</v>
      </c>
      <c r="AX59" s="162">
        <f>Master2!S36</f>
        <v>0</v>
      </c>
      <c r="AY59" s="161" t="e">
        <f>Master2!#REF!</f>
        <v>#REF!</v>
      </c>
    </row>
    <row r="60" spans="2:51" ht="35.1" hidden="1" customHeight="1" x14ac:dyDescent="0.2">
      <c r="AT60" s="160" t="str">
        <f>AU60&amp;"_"&amp;COUNTIF($AU$48:AU60,AU60)</f>
        <v>0_12</v>
      </c>
      <c r="AU60" s="160">
        <f>Master2!U37</f>
        <v>0</v>
      </c>
      <c r="AV60" s="161">
        <f>Master2!B37</f>
        <v>0</v>
      </c>
      <c r="AW60" s="161">
        <f>Master2!C37</f>
        <v>0</v>
      </c>
      <c r="AX60" s="162">
        <f>Master2!S37</f>
        <v>0</v>
      </c>
      <c r="AY60" s="161" t="e">
        <f>Master2!#REF!</f>
        <v>#REF!</v>
      </c>
    </row>
    <row r="61" spans="2:51" ht="35.1" hidden="1" customHeight="1" x14ac:dyDescent="0.2">
      <c r="AT61" s="160" t="str">
        <f>AU61&amp;"_"&amp;COUNTIF($AU$48:AU61,AU61)</f>
        <v>0_13</v>
      </c>
      <c r="AU61" s="160">
        <f>Master2!U38</f>
        <v>0</v>
      </c>
      <c r="AV61" s="161">
        <f>Master2!B38</f>
        <v>0</v>
      </c>
      <c r="AW61" s="161">
        <f>Master2!C38</f>
        <v>0</v>
      </c>
      <c r="AX61" s="162">
        <f>Master2!S38</f>
        <v>0</v>
      </c>
      <c r="AY61" s="161" t="e">
        <f>Master2!#REF!</f>
        <v>#REF!</v>
      </c>
    </row>
    <row r="62" spans="2:51" ht="35.1" hidden="1" customHeight="1" x14ac:dyDescent="0.2">
      <c r="AT62" s="160" t="str">
        <f>AU62&amp;"_"&amp;COUNTIF($AU$48:AU62,AU62)</f>
        <v>0_14</v>
      </c>
      <c r="AU62" s="160">
        <f>Master2!U39</f>
        <v>0</v>
      </c>
      <c r="AV62" s="161">
        <f>Master2!B39</f>
        <v>0</v>
      </c>
      <c r="AW62" s="161">
        <f>Master2!C39</f>
        <v>0</v>
      </c>
      <c r="AX62" s="162">
        <f>Master2!S39</f>
        <v>0</v>
      </c>
      <c r="AY62" s="161" t="e">
        <f>Master2!#REF!</f>
        <v>#REF!</v>
      </c>
    </row>
    <row r="63" spans="2:51" ht="35.1" hidden="1" customHeight="1" x14ac:dyDescent="0.2">
      <c r="AT63" s="160" t="str">
        <f>AU63&amp;"_"&amp;COUNTIF($AU$48:AU63,AU63)</f>
        <v>0_15</v>
      </c>
      <c r="AU63" s="160">
        <f>Master2!U40</f>
        <v>0</v>
      </c>
      <c r="AV63" s="161">
        <f>Master2!B40</f>
        <v>0</v>
      </c>
      <c r="AW63" s="161">
        <f>Master2!C40</f>
        <v>0</v>
      </c>
      <c r="AX63" s="162">
        <f>Master2!S40</f>
        <v>0</v>
      </c>
      <c r="AY63" s="161" t="e">
        <f>Master2!#REF!</f>
        <v>#REF!</v>
      </c>
    </row>
    <row r="64" spans="2:51" ht="35.1" hidden="1" customHeight="1" x14ac:dyDescent="0.2">
      <c r="AT64" s="160" t="str">
        <f>AU64&amp;"_"&amp;COUNTIF($AU$48:AU64,AU64)</f>
        <v>0_16</v>
      </c>
      <c r="AU64" s="160">
        <f>Master2!U41</f>
        <v>0</v>
      </c>
      <c r="AV64" s="161">
        <f>Master2!B41</f>
        <v>0</v>
      </c>
      <c r="AW64" s="161">
        <f>Master2!C41</f>
        <v>0</v>
      </c>
      <c r="AX64" s="162">
        <f>Master2!S41</f>
        <v>0</v>
      </c>
      <c r="AY64" s="161" t="e">
        <f>Master2!#REF!</f>
        <v>#REF!</v>
      </c>
    </row>
    <row r="65" spans="46:51" ht="35.1" hidden="1" customHeight="1" x14ac:dyDescent="0.2">
      <c r="AT65" s="160" t="str">
        <f>AU65&amp;"_"&amp;COUNTIF($AU$48:AU65,AU65)</f>
        <v>0_17</v>
      </c>
      <c r="AU65" s="160">
        <f>Master2!U42</f>
        <v>0</v>
      </c>
      <c r="AV65" s="161">
        <f>Master2!B42</f>
        <v>0</v>
      </c>
      <c r="AW65" s="161">
        <f>Master2!C42</f>
        <v>0</v>
      </c>
      <c r="AX65" s="162">
        <f>Master2!S42</f>
        <v>0</v>
      </c>
      <c r="AY65" s="161" t="e">
        <f>Master2!#REF!</f>
        <v>#REF!</v>
      </c>
    </row>
    <row r="66" spans="46:51" ht="35.1" hidden="1" customHeight="1" x14ac:dyDescent="0.2">
      <c r="AT66" s="160" t="str">
        <f>AU66&amp;"_"&amp;COUNTIF($AU$48:AU66,AU66)</f>
        <v>0_18</v>
      </c>
      <c r="AU66" s="160">
        <f>Master2!U43</f>
        <v>0</v>
      </c>
      <c r="AV66" s="161">
        <f>Master2!B43</f>
        <v>0</v>
      </c>
      <c r="AW66" s="161">
        <f>Master2!C43</f>
        <v>0</v>
      </c>
      <c r="AX66" s="162">
        <f>Master2!S43</f>
        <v>0</v>
      </c>
      <c r="AY66" s="161" t="e">
        <f>Master2!#REF!</f>
        <v>#REF!</v>
      </c>
    </row>
    <row r="67" spans="46:51" ht="35.1" hidden="1" customHeight="1" x14ac:dyDescent="0.2">
      <c r="AT67" s="160" t="str">
        <f>AU67&amp;"_"&amp;COUNTIF($AU$48:AU67,AU67)</f>
        <v>0_19</v>
      </c>
      <c r="AU67" s="160">
        <f>Master2!U44</f>
        <v>0</v>
      </c>
      <c r="AV67" s="161">
        <f>Master2!B44</f>
        <v>0</v>
      </c>
      <c r="AW67" s="161">
        <f>Master2!C44</f>
        <v>0</v>
      </c>
      <c r="AX67" s="162">
        <f>Master2!S44</f>
        <v>0</v>
      </c>
      <c r="AY67" s="161" t="e">
        <f>Master2!#REF!</f>
        <v>#REF!</v>
      </c>
    </row>
    <row r="68" spans="46:51" ht="35.1" hidden="1" customHeight="1" x14ac:dyDescent="0.2">
      <c r="AT68" s="160" t="str">
        <f>AU68&amp;"_"&amp;COUNTIF($AU$48:AU68,AU68)</f>
        <v>0_20</v>
      </c>
      <c r="AU68" s="160">
        <f>Master2!U45</f>
        <v>0</v>
      </c>
      <c r="AV68" s="161">
        <f>Master2!B45</f>
        <v>0</v>
      </c>
      <c r="AW68" s="161">
        <f>Master2!C45</f>
        <v>0</v>
      </c>
      <c r="AX68" s="162">
        <f>Master2!S45</f>
        <v>0</v>
      </c>
      <c r="AY68" s="161" t="e">
        <f>Master2!#REF!</f>
        <v>#REF!</v>
      </c>
    </row>
    <row r="69" spans="46:51" ht="35.1" hidden="1" customHeight="1" x14ac:dyDescent="0.2">
      <c r="AT69" s="160" t="str">
        <f>AU69&amp;"_"&amp;COUNTIF($AU$48:AU69,AU69)</f>
        <v>0_21</v>
      </c>
      <c r="AU69" s="160">
        <f>Master2!U46</f>
        <v>0</v>
      </c>
      <c r="AV69" s="161">
        <f>Master2!B46</f>
        <v>0</v>
      </c>
      <c r="AW69" s="161">
        <f>Master2!C46</f>
        <v>0</v>
      </c>
      <c r="AX69" s="162">
        <f>Master2!S46</f>
        <v>0</v>
      </c>
      <c r="AY69" s="161" t="e">
        <f>Master2!#REF!</f>
        <v>#REF!</v>
      </c>
    </row>
    <row r="70" spans="46:51" ht="35.1" hidden="1" customHeight="1" x14ac:dyDescent="0.2">
      <c r="AT70" s="160" t="str">
        <f>AU70&amp;"_"&amp;COUNTIF($AU$48:AU70,AU70)</f>
        <v>0_22</v>
      </c>
      <c r="AU70" s="160">
        <f>Master2!U47</f>
        <v>0</v>
      </c>
      <c r="AV70" s="161">
        <f>Master2!B47</f>
        <v>0</v>
      </c>
      <c r="AW70" s="161">
        <f>Master2!C47</f>
        <v>0</v>
      </c>
      <c r="AX70" s="162">
        <f>Master2!S47</f>
        <v>0</v>
      </c>
      <c r="AY70" s="161" t="e">
        <f>Master2!#REF!</f>
        <v>#REF!</v>
      </c>
    </row>
    <row r="71" spans="46:51" ht="35.1" hidden="1" customHeight="1" x14ac:dyDescent="0.2">
      <c r="AT71" s="160" t="str">
        <f>AU71&amp;"_"&amp;COUNTIF($AU$48:AU71,AU71)</f>
        <v>0_23</v>
      </c>
      <c r="AU71" s="160">
        <f>Master2!U48</f>
        <v>0</v>
      </c>
      <c r="AV71" s="161">
        <f>Master2!B48</f>
        <v>0</v>
      </c>
      <c r="AW71" s="161">
        <f>Master2!C48</f>
        <v>0</v>
      </c>
      <c r="AX71" s="162">
        <f>Master2!S48</f>
        <v>0</v>
      </c>
      <c r="AY71" s="161" t="e">
        <f>Master2!#REF!</f>
        <v>#REF!</v>
      </c>
    </row>
    <row r="72" spans="46:51" ht="35.1" hidden="1" customHeight="1" x14ac:dyDescent="0.2">
      <c r="AT72" s="160" t="str">
        <f>AU72&amp;"_"&amp;COUNTIF($AU$48:AU72,AU72)</f>
        <v>0_24</v>
      </c>
      <c r="AU72" s="160">
        <f>Master2!U49</f>
        <v>0</v>
      </c>
      <c r="AV72" s="161">
        <f>Master2!B49</f>
        <v>0</v>
      </c>
      <c r="AW72" s="161">
        <f>Master2!C49</f>
        <v>0</v>
      </c>
      <c r="AX72" s="162">
        <f>Master2!S49</f>
        <v>0</v>
      </c>
      <c r="AY72" s="161" t="e">
        <f>Master2!#REF!</f>
        <v>#REF!</v>
      </c>
    </row>
    <row r="73" spans="46:51" ht="35.1" hidden="1" customHeight="1" x14ac:dyDescent="0.2">
      <c r="AT73" s="160" t="str">
        <f>AU73&amp;"_"&amp;COUNTIF($AU$48:AU73,AU73)</f>
        <v>0_25</v>
      </c>
      <c r="AU73" s="160">
        <f>Master2!U50</f>
        <v>0</v>
      </c>
      <c r="AV73" s="161">
        <f>Master2!B50</f>
        <v>0</v>
      </c>
      <c r="AW73" s="161">
        <f>Master2!C50</f>
        <v>0</v>
      </c>
      <c r="AX73" s="162">
        <f>Master2!S50</f>
        <v>0</v>
      </c>
      <c r="AY73" s="161" t="e">
        <f>Master2!#REF!</f>
        <v>#REF!</v>
      </c>
    </row>
    <row r="74" spans="46:51" ht="35.1" hidden="1" customHeight="1" x14ac:dyDescent="0.2">
      <c r="AT74" s="160" t="str">
        <f>AU74&amp;"_"&amp;COUNTIF($AU$48:AU74,AU74)</f>
        <v>0_26</v>
      </c>
      <c r="AU74" s="160">
        <f>Master2!U51</f>
        <v>0</v>
      </c>
      <c r="AV74" s="161">
        <f>Master2!B51</f>
        <v>0</v>
      </c>
      <c r="AW74" s="161">
        <f>Master2!C51</f>
        <v>0</v>
      </c>
      <c r="AX74" s="162">
        <f>Master2!S51</f>
        <v>0</v>
      </c>
      <c r="AY74" s="161" t="e">
        <f>Master2!#REF!</f>
        <v>#REF!</v>
      </c>
    </row>
    <row r="75" spans="46:51" ht="35.1" hidden="1" customHeight="1" x14ac:dyDescent="0.2">
      <c r="AT75" s="160" t="str">
        <f>AU75&amp;"_"&amp;COUNTIF($AU$48:AU75,AU75)</f>
        <v>0_27</v>
      </c>
      <c r="AU75" s="160">
        <f>Master2!U52</f>
        <v>0</v>
      </c>
      <c r="AV75" s="161">
        <f>Master2!B52</f>
        <v>0</v>
      </c>
      <c r="AW75" s="161">
        <f>Master2!C52</f>
        <v>0</v>
      </c>
      <c r="AX75" s="162">
        <f>Master2!S52</f>
        <v>0</v>
      </c>
      <c r="AY75" s="161" t="e">
        <f>Master2!#REF!</f>
        <v>#REF!</v>
      </c>
    </row>
    <row r="76" spans="46:51" ht="35.1" hidden="1" customHeight="1" x14ac:dyDescent="0.2">
      <c r="AT76" s="160" t="str">
        <f>AU76&amp;"_"&amp;COUNTIF($AU$48:AU76,AU76)</f>
        <v>0_28</v>
      </c>
      <c r="AU76" s="160">
        <f>Master2!U53</f>
        <v>0</v>
      </c>
      <c r="AV76" s="161">
        <f>Master2!B53</f>
        <v>0</v>
      </c>
      <c r="AW76" s="161">
        <f>Master2!C53</f>
        <v>0</v>
      </c>
      <c r="AX76" s="162">
        <f>Master2!S53</f>
        <v>0</v>
      </c>
      <c r="AY76" s="161" t="e">
        <f>Master2!#REF!</f>
        <v>#REF!</v>
      </c>
    </row>
    <row r="77" spans="46:51" ht="35.1" hidden="1" customHeight="1" x14ac:dyDescent="0.2">
      <c r="AT77" s="160" t="str">
        <f>AU77&amp;"_"&amp;COUNTIF($AU$48:AU77,AU77)</f>
        <v>0_29</v>
      </c>
      <c r="AU77" s="160">
        <f>Master2!U54</f>
        <v>0</v>
      </c>
      <c r="AV77" s="161">
        <f>Master2!B54</f>
        <v>0</v>
      </c>
      <c r="AW77" s="161">
        <f>Master2!C54</f>
        <v>0</v>
      </c>
      <c r="AX77" s="162">
        <f>Master2!S54</f>
        <v>0</v>
      </c>
      <c r="AY77" s="161" t="e">
        <f>Master2!#REF!</f>
        <v>#REF!</v>
      </c>
    </row>
    <row r="78" spans="46:51" ht="35.1" hidden="1" customHeight="1" x14ac:dyDescent="0.2">
      <c r="AT78" s="160" t="str">
        <f>AU78&amp;"_"&amp;COUNTIF($AU$48:AU78,AU78)</f>
        <v>0_30</v>
      </c>
      <c r="AU78" s="160">
        <f>Master2!U55</f>
        <v>0</v>
      </c>
      <c r="AV78" s="161">
        <f>Master2!B55</f>
        <v>0</v>
      </c>
      <c r="AW78" s="161">
        <f>Master2!C55</f>
        <v>0</v>
      </c>
      <c r="AX78" s="162">
        <f>Master2!S55</f>
        <v>0</v>
      </c>
      <c r="AY78" s="161" t="e">
        <f>Master2!#REF!</f>
        <v>#REF!</v>
      </c>
    </row>
    <row r="79" spans="46:51" ht="35.1" hidden="1" customHeight="1" x14ac:dyDescent="0.2">
      <c r="AT79" s="160" t="str">
        <f>AU79&amp;"_"&amp;COUNTIF($AU$48:AU79,AU79)</f>
        <v>0_31</v>
      </c>
      <c r="AU79" s="160">
        <f>Master2!U56</f>
        <v>0</v>
      </c>
      <c r="AV79" s="161">
        <f>Master2!B56</f>
        <v>0</v>
      </c>
      <c r="AW79" s="161">
        <f>Master2!C56</f>
        <v>0</v>
      </c>
      <c r="AX79" s="162">
        <f>Master2!S56</f>
        <v>0</v>
      </c>
      <c r="AY79" s="161" t="e">
        <f>Master2!#REF!</f>
        <v>#REF!</v>
      </c>
    </row>
    <row r="80" spans="46:51" ht="35.1" hidden="1" customHeight="1" x14ac:dyDescent="0.2">
      <c r="AT80" s="160" t="str">
        <f>AU80&amp;"_"&amp;COUNTIF($AU$48:AU80,AU80)</f>
        <v>0_32</v>
      </c>
      <c r="AU80" s="160">
        <f>Master2!U57</f>
        <v>0</v>
      </c>
      <c r="AV80" s="161">
        <f>Master2!B57</f>
        <v>0</v>
      </c>
      <c r="AW80" s="161">
        <f>Master2!C57</f>
        <v>0</v>
      </c>
      <c r="AX80" s="162">
        <f>Master2!S57</f>
        <v>0</v>
      </c>
      <c r="AY80" s="161" t="e">
        <f>Master2!#REF!</f>
        <v>#REF!</v>
      </c>
    </row>
    <row r="81" spans="2:51" ht="35.1" hidden="1" customHeight="1" x14ac:dyDescent="0.2">
      <c r="AT81" s="160" t="str">
        <f>AU81&amp;"_"&amp;COUNTIF($AU$48:AU81,AU81)</f>
        <v>0_33</v>
      </c>
      <c r="AU81" s="160">
        <f>Master2!U58</f>
        <v>0</v>
      </c>
      <c r="AV81" s="161">
        <f>Master2!B58</f>
        <v>0</v>
      </c>
      <c r="AW81" s="161">
        <f>Master2!C58</f>
        <v>0</v>
      </c>
      <c r="AX81" s="162">
        <f>Master2!S58</f>
        <v>0</v>
      </c>
      <c r="AY81" s="161" t="e">
        <f>Master2!#REF!</f>
        <v>#REF!</v>
      </c>
    </row>
    <row r="82" spans="2:51" ht="35.1" hidden="1" customHeight="1" x14ac:dyDescent="0.2">
      <c r="AT82" s="160" t="str">
        <f>AU82&amp;"_"&amp;COUNTIF($AU$48:AU82,AU82)</f>
        <v>0_34</v>
      </c>
      <c r="AU82" s="160">
        <f>Master2!U59</f>
        <v>0</v>
      </c>
      <c r="AV82" s="161">
        <f>Master2!B59</f>
        <v>0</v>
      </c>
      <c r="AW82" s="161">
        <f>Master2!C59</f>
        <v>0</v>
      </c>
      <c r="AX82" s="162">
        <f>Master2!S59</f>
        <v>0</v>
      </c>
      <c r="AY82" s="161" t="e">
        <f>Master2!#REF!</f>
        <v>#REF!</v>
      </c>
    </row>
    <row r="83" spans="2:51" ht="35.1" hidden="1" customHeight="1" x14ac:dyDescent="0.2">
      <c r="AT83" s="160" t="str">
        <f>AU83&amp;"_"&amp;COUNTIF($AU$48:AU83,AU83)</f>
        <v>0_35</v>
      </c>
      <c r="AU83" s="160">
        <f>Master2!U60</f>
        <v>0</v>
      </c>
      <c r="AV83" s="161">
        <f>Master2!B60</f>
        <v>0</v>
      </c>
      <c r="AW83" s="161">
        <f>Master2!C60</f>
        <v>0</v>
      </c>
      <c r="AX83" s="162">
        <f>Master2!S60</f>
        <v>0</v>
      </c>
      <c r="AY83" s="161" t="e">
        <f>Master2!#REF!</f>
        <v>#REF!</v>
      </c>
    </row>
    <row r="84" spans="2:51" ht="35.1" hidden="1" customHeight="1" x14ac:dyDescent="0.2">
      <c r="AT84" s="160" t="str">
        <f>AU84&amp;"_"&amp;COUNTIF($AU$48:AU84,AU84)</f>
        <v>0_36</v>
      </c>
      <c r="AU84" s="160">
        <f>Master2!U61</f>
        <v>0</v>
      </c>
      <c r="AV84" s="161">
        <f>Master2!B61</f>
        <v>0</v>
      </c>
      <c r="AW84" s="161">
        <f>Master2!C61</f>
        <v>0</v>
      </c>
      <c r="AX84" s="162">
        <f>Master2!S61</f>
        <v>0</v>
      </c>
      <c r="AY84" s="161" t="e">
        <f>Master2!#REF!</f>
        <v>#REF!</v>
      </c>
    </row>
    <row r="85" spans="2:51" ht="35.1" hidden="1" customHeight="1" x14ac:dyDescent="0.2"/>
    <row r="86" spans="2:51" ht="35.1" hidden="1" customHeight="1" x14ac:dyDescent="0.2"/>
    <row r="87" spans="2:51" ht="35.1" hidden="1" customHeight="1" x14ac:dyDescent="0.2"/>
    <row r="88" spans="2:51" ht="35.1" hidden="1" customHeight="1" x14ac:dyDescent="0.2"/>
    <row r="89" spans="2:51" ht="21" x14ac:dyDescent="0.2">
      <c r="B89" s="426" t="s">
        <v>437</v>
      </c>
      <c r="C89" s="427"/>
      <c r="D89" s="427"/>
      <c r="E89" s="427"/>
      <c r="F89" s="427"/>
      <c r="G89" s="427"/>
      <c r="H89" s="427"/>
      <c r="I89" s="427"/>
      <c r="J89" s="427"/>
      <c r="K89" s="427"/>
      <c r="L89" s="427"/>
      <c r="M89" s="428"/>
    </row>
    <row r="90" spans="2:51" ht="31.5" x14ac:dyDescent="0.2">
      <c r="B90" s="163" t="s">
        <v>205</v>
      </c>
      <c r="C90" s="315" t="s">
        <v>259</v>
      </c>
      <c r="D90" s="315" t="s">
        <v>260</v>
      </c>
      <c r="E90" s="315" t="s">
        <v>261</v>
      </c>
      <c r="F90" s="315" t="s">
        <v>262</v>
      </c>
      <c r="G90" s="315" t="s">
        <v>263</v>
      </c>
      <c r="H90" s="315" t="s">
        <v>267</v>
      </c>
      <c r="I90" s="315" t="s">
        <v>264</v>
      </c>
      <c r="J90" s="315" t="s">
        <v>268</v>
      </c>
      <c r="K90" s="315" t="s">
        <v>269</v>
      </c>
      <c r="L90" s="315" t="s">
        <v>269</v>
      </c>
      <c r="M90" s="315" t="s">
        <v>32</v>
      </c>
    </row>
    <row r="91" spans="2:51" ht="15.75" x14ac:dyDescent="0.2">
      <c r="B91" s="207" t="s">
        <v>41</v>
      </c>
      <c r="C91" s="157">
        <v>9706920</v>
      </c>
      <c r="D91" s="157"/>
      <c r="E91" s="157"/>
      <c r="F91" s="157">
        <v>2000</v>
      </c>
      <c r="G91" s="157"/>
      <c r="H91" s="157"/>
      <c r="I91" s="157"/>
      <c r="J91" s="157"/>
      <c r="K91" s="157"/>
      <c r="L91" s="157"/>
      <c r="M91" s="25">
        <f>SUM(C91:L91)</f>
        <v>9708920</v>
      </c>
      <c r="P91" s="1"/>
    </row>
    <row r="92" spans="2:51" ht="15.75" x14ac:dyDescent="0.2">
      <c r="B92" s="208" t="s">
        <v>316</v>
      </c>
      <c r="C92" s="157">
        <v>9706920</v>
      </c>
      <c r="D92" s="157"/>
      <c r="E92" s="157">
        <v>0</v>
      </c>
      <c r="F92" s="157">
        <v>2000</v>
      </c>
      <c r="G92" s="157"/>
      <c r="H92" s="157"/>
      <c r="I92" s="157"/>
      <c r="J92" s="157"/>
      <c r="K92" s="157"/>
      <c r="L92" s="157"/>
      <c r="M92" s="25">
        <f>SUM(C92:L92)</f>
        <v>9708920</v>
      </c>
    </row>
    <row r="93" spans="2:51" ht="15.75" x14ac:dyDescent="0.2">
      <c r="B93" s="208" t="s">
        <v>317</v>
      </c>
      <c r="C93" s="25">
        <f>C91-C92</f>
        <v>0</v>
      </c>
      <c r="D93" s="25">
        <f t="shared" ref="D93:M93" si="9">D91-D92</f>
        <v>0</v>
      </c>
      <c r="E93" s="25">
        <f t="shared" si="9"/>
        <v>0</v>
      </c>
      <c r="F93" s="25">
        <f t="shared" si="9"/>
        <v>0</v>
      </c>
      <c r="G93" s="25">
        <f t="shared" si="9"/>
        <v>0</v>
      </c>
      <c r="H93" s="25">
        <f t="shared" si="9"/>
        <v>0</v>
      </c>
      <c r="I93" s="25">
        <f t="shared" si="9"/>
        <v>0</v>
      </c>
      <c r="J93" s="25">
        <f t="shared" si="9"/>
        <v>0</v>
      </c>
      <c r="K93" s="25">
        <f t="shared" si="9"/>
        <v>0</v>
      </c>
      <c r="L93" s="25">
        <f t="shared" si="9"/>
        <v>0</v>
      </c>
      <c r="M93" s="25">
        <f t="shared" si="9"/>
        <v>0</v>
      </c>
    </row>
    <row r="94" spans="2:51" ht="35.1" hidden="1" customHeight="1" x14ac:dyDescent="0.2">
      <c r="C94" s="141" t="s">
        <v>229</v>
      </c>
      <c r="D94" s="142"/>
      <c r="E94" s="141" t="s">
        <v>318</v>
      </c>
    </row>
    <row r="95" spans="2:51" ht="35.1" hidden="1" customHeight="1" x14ac:dyDescent="0.2">
      <c r="C95" s="141" t="s">
        <v>231</v>
      </c>
      <c r="D95" s="142"/>
      <c r="E95" s="141" t="s">
        <v>319</v>
      </c>
    </row>
    <row r="96" spans="2:51" ht="35.1" hidden="1" customHeight="1" x14ac:dyDescent="0.2">
      <c r="C96" s="141" t="s">
        <v>230</v>
      </c>
      <c r="D96" s="142"/>
      <c r="E96" s="141" t="s">
        <v>348</v>
      </c>
    </row>
    <row r="97" spans="3:5" ht="35.1" hidden="1" customHeight="1" x14ac:dyDescent="0.2">
      <c r="C97" s="141" t="s">
        <v>232</v>
      </c>
      <c r="D97" s="142"/>
      <c r="E97" s="141" t="s">
        <v>348</v>
      </c>
    </row>
    <row r="98" spans="3:5" ht="35.1" hidden="1" customHeight="1" x14ac:dyDescent="0.2">
      <c r="C98" s="141" t="s">
        <v>233</v>
      </c>
      <c r="D98" s="142"/>
      <c r="E98" s="143"/>
    </row>
    <row r="99" spans="3:5" ht="35.1" hidden="1" customHeight="1" x14ac:dyDescent="0.2">
      <c r="C99" s="141" t="s">
        <v>234</v>
      </c>
      <c r="D99" s="142"/>
      <c r="E99" s="143"/>
    </row>
    <row r="100" spans="3:5" ht="35.1" hidden="1" customHeight="1" x14ac:dyDescent="0.2">
      <c r="C100" s="141" t="s">
        <v>235</v>
      </c>
      <c r="D100" s="142"/>
      <c r="E100" s="144"/>
    </row>
    <row r="101" spans="3:5" ht="35.1" hidden="1" customHeight="1" x14ac:dyDescent="0.2">
      <c r="C101" s="141" t="s">
        <v>236</v>
      </c>
      <c r="D101" s="142"/>
      <c r="E101" s="143"/>
    </row>
    <row r="102" spans="3:5" ht="35.1" hidden="1" customHeight="1" x14ac:dyDescent="0.2">
      <c r="C102" s="141" t="s">
        <v>237</v>
      </c>
      <c r="D102" s="142"/>
      <c r="E102" s="143"/>
    </row>
    <row r="103" spans="3:5" ht="35.1" hidden="1" customHeight="1" x14ac:dyDescent="0.2">
      <c r="C103" s="141" t="s">
        <v>238</v>
      </c>
      <c r="D103" s="142"/>
      <c r="E103" s="143"/>
    </row>
    <row r="104" spans="3:5" ht="35.1" hidden="1" customHeight="1" x14ac:dyDescent="0.2">
      <c r="C104" s="141" t="s">
        <v>239</v>
      </c>
      <c r="D104" s="142"/>
      <c r="E104" s="144"/>
    </row>
    <row r="105" spans="3:5" ht="35.1" hidden="1" customHeight="1" x14ac:dyDescent="0.2">
      <c r="C105" s="141" t="s">
        <v>240</v>
      </c>
      <c r="D105" s="142"/>
      <c r="E105" s="143"/>
    </row>
    <row r="106" spans="3:5" ht="35.1" hidden="1" customHeight="1" x14ac:dyDescent="0.2">
      <c r="C106" s="141" t="s">
        <v>241</v>
      </c>
      <c r="D106" s="142"/>
      <c r="E106" s="143"/>
    </row>
    <row r="107" spans="3:5" ht="35.1" hidden="1" customHeight="1" x14ac:dyDescent="0.2">
      <c r="C107" s="141" t="s">
        <v>242</v>
      </c>
      <c r="D107" s="142"/>
      <c r="E107" s="143"/>
    </row>
    <row r="108" spans="3:5" ht="35.1" hidden="1" customHeight="1" x14ac:dyDescent="0.2">
      <c r="C108" s="141" t="s">
        <v>243</v>
      </c>
      <c r="D108" s="142"/>
      <c r="E108" s="143"/>
    </row>
    <row r="109" spans="3:5" ht="35.1" hidden="1" customHeight="1" x14ac:dyDescent="0.2">
      <c r="C109" s="141" t="s">
        <v>244</v>
      </c>
      <c r="D109" s="142"/>
      <c r="E109" s="143"/>
    </row>
    <row r="110" spans="3:5" ht="35.1" hidden="1" customHeight="1" x14ac:dyDescent="0.2">
      <c r="C110" s="141" t="s">
        <v>245</v>
      </c>
      <c r="D110" s="142"/>
      <c r="E110" s="143"/>
    </row>
    <row r="111" spans="3:5" ht="35.1" hidden="1" customHeight="1" x14ac:dyDescent="0.2">
      <c r="C111" s="141" t="s">
        <v>246</v>
      </c>
      <c r="D111" s="142"/>
      <c r="E111" s="143"/>
    </row>
    <row r="112" spans="3:5" ht="35.1" hidden="1" customHeight="1" x14ac:dyDescent="0.2">
      <c r="C112" s="141" t="s">
        <v>247</v>
      </c>
      <c r="D112" s="142"/>
      <c r="E112" s="143"/>
    </row>
    <row r="114" spans="2:16" ht="21" x14ac:dyDescent="0.2">
      <c r="B114" s="426" t="s">
        <v>450</v>
      </c>
      <c r="C114" s="427"/>
      <c r="D114" s="427"/>
      <c r="E114" s="427"/>
      <c r="F114" s="427"/>
      <c r="G114" s="427"/>
      <c r="H114" s="427"/>
      <c r="I114" s="427"/>
      <c r="J114" s="427"/>
      <c r="K114" s="427"/>
      <c r="L114" s="427"/>
      <c r="M114" s="428"/>
    </row>
    <row r="115" spans="2:16" ht="31.5" x14ac:dyDescent="0.2">
      <c r="B115" s="164" t="s">
        <v>205</v>
      </c>
      <c r="C115" s="165" t="s">
        <v>259</v>
      </c>
      <c r="D115" s="165" t="s">
        <v>260</v>
      </c>
      <c r="E115" s="165" t="s">
        <v>261</v>
      </c>
      <c r="F115" s="165" t="s">
        <v>262</v>
      </c>
      <c r="G115" s="165" t="s">
        <v>263</v>
      </c>
      <c r="H115" s="165" t="s">
        <v>267</v>
      </c>
      <c r="I115" s="165" t="s">
        <v>264</v>
      </c>
      <c r="J115" s="165" t="s">
        <v>268</v>
      </c>
      <c r="K115" s="165" t="s">
        <v>269</v>
      </c>
      <c r="L115" s="165" t="s">
        <v>269</v>
      </c>
      <c r="M115" s="165" t="s">
        <v>32</v>
      </c>
    </row>
    <row r="116" spans="2:16" ht="27" customHeight="1" x14ac:dyDescent="0.2">
      <c r="B116" s="207" t="s">
        <v>41</v>
      </c>
      <c r="C116" s="157">
        <v>11000000</v>
      </c>
      <c r="D116" s="157">
        <v>23254</v>
      </c>
      <c r="E116" s="157">
        <v>0</v>
      </c>
      <c r="F116" s="157">
        <v>2000</v>
      </c>
      <c r="G116" s="157"/>
      <c r="H116" s="157"/>
      <c r="I116" s="157"/>
      <c r="J116" s="157"/>
      <c r="K116" s="157"/>
      <c r="L116" s="157"/>
      <c r="M116" s="25">
        <f>SUM(C116:L116)</f>
        <v>11025254</v>
      </c>
    </row>
    <row r="117" spans="2:16" ht="15.75" x14ac:dyDescent="0.2">
      <c r="B117" s="208" t="s">
        <v>438</v>
      </c>
      <c r="C117" s="157">
        <v>3740102</v>
      </c>
      <c r="D117" s="157">
        <v>0</v>
      </c>
      <c r="E117" s="157"/>
      <c r="F117" s="157">
        <v>0</v>
      </c>
      <c r="G117" s="157"/>
      <c r="H117" s="157"/>
      <c r="I117" s="157"/>
      <c r="J117" s="157"/>
      <c r="K117" s="157"/>
      <c r="L117" s="157"/>
      <c r="M117" s="25">
        <f>SUM(C117:L117)</f>
        <v>3740102</v>
      </c>
    </row>
    <row r="118" spans="2:16" ht="15.75" x14ac:dyDescent="0.2">
      <c r="B118" s="208" t="s">
        <v>439</v>
      </c>
      <c r="C118" s="157">
        <v>7256045</v>
      </c>
      <c r="D118" s="157">
        <v>23254</v>
      </c>
      <c r="E118" s="157">
        <v>0</v>
      </c>
      <c r="F118" s="157">
        <v>1996</v>
      </c>
      <c r="G118" s="157"/>
      <c r="H118" s="157"/>
      <c r="I118" s="157"/>
      <c r="J118" s="157"/>
      <c r="K118" s="157"/>
      <c r="L118" s="157"/>
      <c r="M118" s="25">
        <f>SUM(C118:L118)</f>
        <v>7281295</v>
      </c>
    </row>
    <row r="119" spans="2:16" ht="15.75" x14ac:dyDescent="0.2">
      <c r="B119" s="208" t="s">
        <v>440</v>
      </c>
      <c r="C119" s="376">
        <f>SUM(C117:C118)</f>
        <v>10996147</v>
      </c>
      <c r="D119" s="376">
        <f t="shared" ref="D119:L119" si="10">SUM(D117:D118)</f>
        <v>23254</v>
      </c>
      <c r="E119" s="376">
        <f t="shared" si="10"/>
        <v>0</v>
      </c>
      <c r="F119" s="376">
        <f t="shared" si="10"/>
        <v>1996</v>
      </c>
      <c r="G119" s="376">
        <f t="shared" si="10"/>
        <v>0</v>
      </c>
      <c r="H119" s="376">
        <f t="shared" si="10"/>
        <v>0</v>
      </c>
      <c r="I119" s="376">
        <f t="shared" si="10"/>
        <v>0</v>
      </c>
      <c r="J119" s="376">
        <f t="shared" si="10"/>
        <v>0</v>
      </c>
      <c r="K119" s="376">
        <f t="shared" si="10"/>
        <v>0</v>
      </c>
      <c r="L119" s="376">
        <f t="shared" si="10"/>
        <v>0</v>
      </c>
      <c r="M119" s="25">
        <f t="shared" ref="M119" si="11">SUM(M117:M118)</f>
        <v>11021397</v>
      </c>
    </row>
    <row r="120" spans="2:16" ht="15.75" x14ac:dyDescent="0.2">
      <c r="B120" s="208" t="s">
        <v>206</v>
      </c>
      <c r="C120" s="25">
        <f t="shared" ref="C120:M120" si="12">C116-C119</f>
        <v>3853</v>
      </c>
      <c r="D120" s="25">
        <f t="shared" si="12"/>
        <v>0</v>
      </c>
      <c r="E120" s="25">
        <f t="shared" si="12"/>
        <v>0</v>
      </c>
      <c r="F120" s="25">
        <f t="shared" si="12"/>
        <v>4</v>
      </c>
      <c r="G120" s="25">
        <f t="shared" si="12"/>
        <v>0</v>
      </c>
      <c r="H120" s="25">
        <f t="shared" si="12"/>
        <v>0</v>
      </c>
      <c r="I120" s="25">
        <f t="shared" si="12"/>
        <v>0</v>
      </c>
      <c r="J120" s="25">
        <f t="shared" si="12"/>
        <v>0</v>
      </c>
      <c r="K120" s="25">
        <f t="shared" si="12"/>
        <v>0</v>
      </c>
      <c r="L120" s="25">
        <f t="shared" si="12"/>
        <v>0</v>
      </c>
      <c r="M120" s="25">
        <f t="shared" si="12"/>
        <v>3857</v>
      </c>
    </row>
    <row r="121" spans="2:16" x14ac:dyDescent="0.2">
      <c r="P121" s="1"/>
    </row>
    <row r="122" spans="2:16" ht="21" x14ac:dyDescent="0.2">
      <c r="B122" s="426" t="s">
        <v>451</v>
      </c>
      <c r="C122" s="427"/>
      <c r="D122" s="427"/>
      <c r="E122" s="427"/>
      <c r="F122" s="427"/>
      <c r="G122" s="427"/>
      <c r="H122" s="427"/>
      <c r="I122" s="427"/>
      <c r="J122" s="427"/>
      <c r="K122" s="427"/>
      <c r="L122" s="427"/>
      <c r="M122" s="428"/>
      <c r="P122" s="1"/>
    </row>
    <row r="123" spans="2:16" ht="31.5" x14ac:dyDescent="0.2">
      <c r="B123" s="166" t="s">
        <v>205</v>
      </c>
      <c r="C123" s="315" t="s">
        <v>259</v>
      </c>
      <c r="D123" s="315" t="s">
        <v>260</v>
      </c>
      <c r="E123" s="315" t="s">
        <v>261</v>
      </c>
      <c r="F123" s="315" t="s">
        <v>262</v>
      </c>
      <c r="G123" s="315" t="s">
        <v>263</v>
      </c>
      <c r="H123" s="315" t="s">
        <v>267</v>
      </c>
      <c r="I123" s="315" t="s">
        <v>264</v>
      </c>
      <c r="J123" s="315" t="s">
        <v>268</v>
      </c>
      <c r="K123" s="315" t="s">
        <v>269</v>
      </c>
      <c r="L123" s="315" t="s">
        <v>269</v>
      </c>
      <c r="M123" s="167" t="s">
        <v>32</v>
      </c>
    </row>
    <row r="124" spans="2:16" ht="21.75" customHeight="1" x14ac:dyDescent="0.2">
      <c r="B124" s="207" t="s">
        <v>41</v>
      </c>
      <c r="C124" s="376">
        <f>C125</f>
        <v>3769794</v>
      </c>
      <c r="D124" s="376">
        <f t="shared" ref="D124:L124" si="13">D125</f>
        <v>0</v>
      </c>
      <c r="E124" s="376">
        <f t="shared" si="13"/>
        <v>15695</v>
      </c>
      <c r="F124" s="376">
        <f t="shared" si="13"/>
        <v>0</v>
      </c>
      <c r="G124" s="376">
        <f t="shared" si="13"/>
        <v>0</v>
      </c>
      <c r="H124" s="376">
        <f t="shared" si="13"/>
        <v>0</v>
      </c>
      <c r="I124" s="376">
        <f t="shared" si="13"/>
        <v>0</v>
      </c>
      <c r="J124" s="376">
        <f t="shared" si="13"/>
        <v>0</v>
      </c>
      <c r="K124" s="376">
        <f t="shared" si="13"/>
        <v>0</v>
      </c>
      <c r="L124" s="376">
        <f t="shared" si="13"/>
        <v>0</v>
      </c>
      <c r="M124" s="25">
        <f>SUM(C124:L124)</f>
        <v>3785489</v>
      </c>
    </row>
    <row r="125" spans="2:16" ht="15.75" x14ac:dyDescent="0.2">
      <c r="B125" s="208" t="s">
        <v>452</v>
      </c>
      <c r="C125" s="157">
        <v>3769794</v>
      </c>
      <c r="D125" s="157">
        <v>0</v>
      </c>
      <c r="E125" s="157">
        <v>15695</v>
      </c>
      <c r="F125" s="157">
        <v>0</v>
      </c>
      <c r="G125" s="157">
        <v>0</v>
      </c>
      <c r="H125" s="157">
        <v>0</v>
      </c>
      <c r="I125" s="157">
        <v>0</v>
      </c>
      <c r="J125" s="157">
        <v>0</v>
      </c>
      <c r="K125" s="157">
        <v>0</v>
      </c>
      <c r="L125" s="157">
        <v>0</v>
      </c>
      <c r="M125" s="25">
        <f>SUM(C125:L125)</f>
        <v>3785489</v>
      </c>
    </row>
    <row r="126" spans="2:16" ht="15.75" x14ac:dyDescent="0.2">
      <c r="B126" s="208" t="s">
        <v>453</v>
      </c>
      <c r="C126" s="157">
        <v>930644</v>
      </c>
      <c r="D126" s="157">
        <v>0</v>
      </c>
      <c r="E126" s="157">
        <v>0</v>
      </c>
      <c r="F126" s="157">
        <v>0</v>
      </c>
      <c r="G126" s="157">
        <v>0</v>
      </c>
      <c r="H126" s="157">
        <v>0</v>
      </c>
      <c r="I126" s="157">
        <v>0</v>
      </c>
      <c r="J126" s="157">
        <v>0</v>
      </c>
      <c r="K126" s="157">
        <v>0</v>
      </c>
      <c r="L126" s="157">
        <v>0</v>
      </c>
      <c r="M126" s="25">
        <f>SUM(C126:L126)</f>
        <v>930644</v>
      </c>
    </row>
    <row r="127" spans="2:16" ht="15.75" x14ac:dyDescent="0.2">
      <c r="B127" s="208" t="s">
        <v>454</v>
      </c>
      <c r="C127" s="376">
        <f>SUM(C125:C126)</f>
        <v>4700438</v>
      </c>
      <c r="D127" s="376">
        <f t="shared" ref="D127:L127" si="14">SUM(D125:D126)</f>
        <v>0</v>
      </c>
      <c r="E127" s="376">
        <f t="shared" si="14"/>
        <v>15695</v>
      </c>
      <c r="F127" s="376">
        <f t="shared" si="14"/>
        <v>0</v>
      </c>
      <c r="G127" s="376">
        <f t="shared" si="14"/>
        <v>0</v>
      </c>
      <c r="H127" s="376">
        <f t="shared" si="14"/>
        <v>0</v>
      </c>
      <c r="I127" s="376">
        <f t="shared" si="14"/>
        <v>0</v>
      </c>
      <c r="J127" s="376">
        <f t="shared" si="14"/>
        <v>0</v>
      </c>
      <c r="K127" s="376">
        <f t="shared" si="14"/>
        <v>0</v>
      </c>
      <c r="L127" s="376">
        <f t="shared" si="14"/>
        <v>0</v>
      </c>
      <c r="M127" s="25">
        <f t="shared" ref="M127" si="15">SUM(M125:M126)</f>
        <v>4716133</v>
      </c>
    </row>
    <row r="128" spans="2:16" ht="15.75" x14ac:dyDescent="0.2">
      <c r="B128" s="208" t="s">
        <v>206</v>
      </c>
      <c r="C128" s="25">
        <f t="shared" ref="C128:M128" si="16">C124-C127</f>
        <v>-930644</v>
      </c>
      <c r="D128" s="25">
        <f t="shared" si="16"/>
        <v>0</v>
      </c>
      <c r="E128" s="25">
        <f t="shared" si="16"/>
        <v>0</v>
      </c>
      <c r="F128" s="25">
        <f t="shared" si="16"/>
        <v>0</v>
      </c>
      <c r="G128" s="25">
        <f t="shared" si="16"/>
        <v>0</v>
      </c>
      <c r="H128" s="25">
        <f t="shared" si="16"/>
        <v>0</v>
      </c>
      <c r="I128" s="25">
        <f t="shared" si="16"/>
        <v>0</v>
      </c>
      <c r="J128" s="25">
        <f t="shared" si="16"/>
        <v>0</v>
      </c>
      <c r="K128" s="25">
        <f t="shared" si="16"/>
        <v>0</v>
      </c>
      <c r="L128" s="25">
        <f t="shared" si="16"/>
        <v>0</v>
      </c>
      <c r="M128" s="25">
        <f t="shared" si="16"/>
        <v>-930644</v>
      </c>
    </row>
    <row r="172" spans="3:28" ht="15" hidden="1" x14ac:dyDescent="0.2">
      <c r="C172" s="151" t="s">
        <v>321</v>
      </c>
      <c r="D172" s="151" t="s">
        <v>322</v>
      </c>
      <c r="E172" s="151" t="s">
        <v>323</v>
      </c>
      <c r="F172" s="151" t="s">
        <v>324</v>
      </c>
      <c r="G172" s="151" t="s">
        <v>325</v>
      </c>
      <c r="H172" s="151" t="s">
        <v>326</v>
      </c>
      <c r="I172" s="151" t="s">
        <v>327</v>
      </c>
      <c r="J172" s="151" t="s">
        <v>328</v>
      </c>
      <c r="K172" s="151"/>
      <c r="L172" s="151" t="s">
        <v>329</v>
      </c>
      <c r="M172" s="152" t="s">
        <v>330</v>
      </c>
      <c r="N172" s="152" t="s">
        <v>331</v>
      </c>
      <c r="O172" s="151" t="s">
        <v>332</v>
      </c>
      <c r="P172" s="152" t="s">
        <v>333</v>
      </c>
      <c r="Q172" s="151" t="s">
        <v>334</v>
      </c>
      <c r="R172" s="152" t="s">
        <v>335</v>
      </c>
      <c r="S172" s="152" t="s">
        <v>336</v>
      </c>
      <c r="T172" s="151" t="s">
        <v>337</v>
      </c>
      <c r="U172" s="152" t="s">
        <v>338</v>
      </c>
      <c r="V172" s="151" t="s">
        <v>339</v>
      </c>
      <c r="W172" s="151"/>
      <c r="X172" s="152" t="s">
        <v>340</v>
      </c>
      <c r="Y172" s="151" t="s">
        <v>341</v>
      </c>
      <c r="Z172" s="152" t="s">
        <v>342</v>
      </c>
      <c r="AA172" s="151" t="s">
        <v>343</v>
      </c>
      <c r="AB172" s="151" t="s">
        <v>344</v>
      </c>
    </row>
    <row r="173" spans="3:28" hidden="1" x14ac:dyDescent="0.2">
      <c r="C173" s="153">
        <v>17700</v>
      </c>
      <c r="D173" s="153">
        <v>17900</v>
      </c>
      <c r="E173" s="153">
        <v>18200</v>
      </c>
      <c r="F173" s="153">
        <v>19200</v>
      </c>
      <c r="G173" s="153">
        <v>20800</v>
      </c>
      <c r="H173" s="153">
        <v>21500</v>
      </c>
      <c r="I173" s="153">
        <v>22400</v>
      </c>
      <c r="J173" s="153">
        <v>26300</v>
      </c>
      <c r="K173" s="153"/>
      <c r="L173" s="153">
        <v>28700</v>
      </c>
      <c r="M173" s="153">
        <v>33800</v>
      </c>
      <c r="N173" s="153">
        <v>37800</v>
      </c>
      <c r="O173" s="153">
        <v>44300</v>
      </c>
      <c r="P173" s="153">
        <v>53100</v>
      </c>
      <c r="Q173" s="153">
        <v>56100</v>
      </c>
      <c r="R173" s="153">
        <v>60700</v>
      </c>
      <c r="S173" s="153">
        <v>67300</v>
      </c>
      <c r="T173" s="153">
        <v>71000</v>
      </c>
      <c r="U173" s="153">
        <v>75300</v>
      </c>
      <c r="V173" s="153">
        <v>79900</v>
      </c>
      <c r="W173" s="153"/>
      <c r="X173" s="153">
        <v>88900</v>
      </c>
      <c r="Y173" s="153">
        <v>123100</v>
      </c>
      <c r="Z173" s="153">
        <v>129700</v>
      </c>
      <c r="AA173" s="153">
        <v>145800</v>
      </c>
      <c r="AB173" s="153">
        <v>148800</v>
      </c>
    </row>
    <row r="174" spans="3:28" hidden="1" x14ac:dyDescent="0.2">
      <c r="C174" s="153">
        <v>56200</v>
      </c>
      <c r="D174" s="153">
        <v>56800</v>
      </c>
      <c r="E174" s="153">
        <v>57900</v>
      </c>
      <c r="F174" s="153">
        <v>60800</v>
      </c>
      <c r="G174" s="153">
        <v>65900</v>
      </c>
      <c r="H174" s="153">
        <v>68000</v>
      </c>
      <c r="I174" s="153">
        <v>71200</v>
      </c>
      <c r="J174" s="153">
        <v>83500</v>
      </c>
      <c r="K174" s="153"/>
      <c r="L174" s="153">
        <v>91300</v>
      </c>
      <c r="M174" s="153">
        <v>106700</v>
      </c>
      <c r="N174" s="153">
        <v>119700</v>
      </c>
      <c r="O174" s="153">
        <v>140100</v>
      </c>
      <c r="P174" s="153">
        <v>167800</v>
      </c>
      <c r="Q174" s="153">
        <v>177500</v>
      </c>
      <c r="R174" s="153">
        <v>192000</v>
      </c>
      <c r="S174" s="153">
        <v>195000</v>
      </c>
      <c r="T174" s="153">
        <v>199500</v>
      </c>
      <c r="U174" s="153">
        <v>199500</v>
      </c>
      <c r="V174" s="153">
        <v>199500</v>
      </c>
      <c r="W174" s="153"/>
      <c r="X174" s="153">
        <v>203500</v>
      </c>
      <c r="Y174" s="153">
        <v>203500</v>
      </c>
      <c r="Z174" s="153">
        <v>208100</v>
      </c>
      <c r="AA174" s="153">
        <v>214100</v>
      </c>
      <c r="AB174" s="153">
        <v>218600</v>
      </c>
    </row>
  </sheetData>
  <sheetProtection algorithmName="SHA-512" hashValue="vxGy8iShBPz3hylC/Szx3ANHyTVA8FIXwRDmLFG+EIInTYsO2wVWk0xYL0wdf6shuZ27criD6BDXjYBPDWTBNA==" saltValue="iyKNhdYfSl15GuIT+xE0xQ==" spinCount="100000" sheet="1" formatCells="0" formatColumns="0" formatRows="0"/>
  <mergeCells count="59">
    <mergeCell ref="Y11:Z11"/>
    <mergeCell ref="AA11:AC11"/>
    <mergeCell ref="W11:X11"/>
    <mergeCell ref="A47:C47"/>
    <mergeCell ref="J22:L22"/>
    <mergeCell ref="J20:O20"/>
    <mergeCell ref="J19:O19"/>
    <mergeCell ref="J21:L21"/>
    <mergeCell ref="M21:O21"/>
    <mergeCell ref="Y13:Y14"/>
    <mergeCell ref="Z13:Z14"/>
    <mergeCell ref="X13:X14"/>
    <mergeCell ref="Q13:Q14"/>
    <mergeCell ref="R13:R14"/>
    <mergeCell ref="S13:S14"/>
    <mergeCell ref="T13:T14"/>
    <mergeCell ref="Q1:T1"/>
    <mergeCell ref="W13:W14"/>
    <mergeCell ref="S2:T2"/>
    <mergeCell ref="S3:T3"/>
    <mergeCell ref="Q2:R2"/>
    <mergeCell ref="J9:AC9"/>
    <mergeCell ref="J10:J12"/>
    <mergeCell ref="K10:L11"/>
    <mergeCell ref="M10:N11"/>
    <mergeCell ref="U13:U14"/>
    <mergeCell ref="V13:V14"/>
    <mergeCell ref="O10:P11"/>
    <mergeCell ref="Q10:AC10"/>
    <mergeCell ref="Q11:R11"/>
    <mergeCell ref="S11:T11"/>
    <mergeCell ref="U11:V11"/>
    <mergeCell ref="B122:M122"/>
    <mergeCell ref="B89:M89"/>
    <mergeCell ref="B49:M49"/>
    <mergeCell ref="A1:B1"/>
    <mergeCell ref="A2:B2"/>
    <mergeCell ref="A4:B4"/>
    <mergeCell ref="A3:B3"/>
    <mergeCell ref="C1:J1"/>
    <mergeCell ref="C2:J2"/>
    <mergeCell ref="D7:D8"/>
    <mergeCell ref="L1:O1"/>
    <mergeCell ref="L2:O2"/>
    <mergeCell ref="L3:O3"/>
    <mergeCell ref="L4:O4"/>
    <mergeCell ref="B114:M114"/>
    <mergeCell ref="M22:O22"/>
    <mergeCell ref="Q3:R3"/>
    <mergeCell ref="G7:G8"/>
    <mergeCell ref="H7:H8"/>
    <mergeCell ref="C3:J3"/>
    <mergeCell ref="A6:H6"/>
    <mergeCell ref="E7:F7"/>
    <mergeCell ref="A7:A8"/>
    <mergeCell ref="B7:B8"/>
    <mergeCell ref="C7:C8"/>
    <mergeCell ref="C4:G4"/>
    <mergeCell ref="H4:J4"/>
  </mergeCells>
  <dataValidations disablePrompts="1" count="1">
    <dataValidation type="list" allowBlank="1" showInputMessage="1" showErrorMessage="1" sqref="C94:D112">
      <formula1>$C$94:$C$112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0000"/>
    <pageSetUpPr fitToPage="1"/>
  </sheetPr>
  <dimension ref="A1:P15"/>
  <sheetViews>
    <sheetView view="pageBreakPreview" zoomScaleSheetLayoutView="100" workbookViewId="0">
      <selection activeCell="L7" sqref="L7"/>
    </sheetView>
  </sheetViews>
  <sheetFormatPr defaultColWidth="9.28515625" defaultRowHeight="12.75" x14ac:dyDescent="0.2"/>
  <cols>
    <col min="1" max="1" width="5.42578125" style="1" customWidth="1"/>
    <col min="2" max="2" width="9.28515625" style="1"/>
    <col min="3" max="3" width="21.5703125" style="1" customWidth="1"/>
    <col min="4" max="4" width="10.7109375" style="1" customWidth="1"/>
    <col min="5" max="5" width="10.42578125" style="1" customWidth="1"/>
    <col min="6" max="6" width="11.28515625" style="1" customWidth="1"/>
    <col min="7" max="7" width="11.42578125" style="1" customWidth="1"/>
    <col min="8" max="8" width="10.7109375" style="1" customWidth="1"/>
    <col min="9" max="9" width="11.28515625" style="1" customWidth="1"/>
    <col min="10" max="10" width="10.42578125" style="1" customWidth="1"/>
    <col min="11" max="11" width="9.5703125" style="1" customWidth="1"/>
    <col min="12" max="12" width="10.5703125" style="1" customWidth="1"/>
    <col min="13" max="15" width="12.28515625" style="1" customWidth="1"/>
    <col min="16" max="16" width="10.28515625" style="1" customWidth="1"/>
    <col min="17" max="16384" width="9.28515625" style="1"/>
  </cols>
  <sheetData>
    <row r="1" spans="1:16" ht="33.75" customHeight="1" x14ac:dyDescent="0.2">
      <c r="A1" s="634" t="str">
        <f>Master1!C1</f>
        <v>dk;kZy; iz/kkukpk;Z jktdh; mPp ek/;fed fo|ky; vkarjksyh lkaxk &amp; ijcrlj ¼ukxkSj½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</row>
    <row r="2" spans="1:16" ht="26.25" x14ac:dyDescent="0.2">
      <c r="A2" s="635" t="s">
        <v>278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</row>
    <row r="3" spans="1:16" ht="30.75" x14ac:dyDescent="0.2">
      <c r="A3" s="636" t="s">
        <v>448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</row>
    <row r="4" spans="1:16" ht="23.25" x14ac:dyDescent="0.35">
      <c r="A4" s="362" t="s">
        <v>311</v>
      </c>
      <c r="B4" s="117"/>
      <c r="C4" s="117"/>
      <c r="D4" s="637" t="str">
        <f>Master1!C4</f>
        <v>2202-02-109-01-00</v>
      </c>
      <c r="E4" s="637"/>
      <c r="F4" s="637"/>
      <c r="G4" s="637"/>
      <c r="H4" s="638" t="str">
        <f>Master1!H4</f>
        <v>STATE FUND</v>
      </c>
      <c r="I4" s="638"/>
      <c r="J4" s="638"/>
      <c r="K4" s="328"/>
      <c r="L4" s="328"/>
      <c r="M4" s="328"/>
      <c r="N4" s="328"/>
      <c r="O4" s="328"/>
      <c r="P4" s="118"/>
    </row>
    <row r="5" spans="1:16" ht="18.75" x14ac:dyDescent="0.3">
      <c r="A5" s="119"/>
      <c r="B5" s="120"/>
      <c r="C5" s="120"/>
      <c r="D5" s="328"/>
      <c r="E5" s="328"/>
      <c r="F5" s="328"/>
      <c r="G5" s="328"/>
      <c r="H5" s="639" t="s">
        <v>290</v>
      </c>
      <c r="I5" s="639"/>
      <c r="K5" s="121"/>
      <c r="L5" s="328"/>
      <c r="M5" s="328"/>
      <c r="N5" s="328"/>
      <c r="O5" s="328"/>
      <c r="P5" s="118"/>
    </row>
    <row r="6" spans="1:16" ht="56.25" x14ac:dyDescent="0.2">
      <c r="A6" s="75" t="s">
        <v>0</v>
      </c>
      <c r="B6" s="75" t="s">
        <v>79</v>
      </c>
      <c r="C6" s="75" t="s">
        <v>276</v>
      </c>
      <c r="D6" s="75" t="s">
        <v>279</v>
      </c>
      <c r="E6" s="75" t="s">
        <v>280</v>
      </c>
      <c r="F6" s="75" t="s">
        <v>281</v>
      </c>
      <c r="G6" s="75" t="s">
        <v>282</v>
      </c>
      <c r="H6" s="75" t="s">
        <v>283</v>
      </c>
      <c r="I6" s="75" t="s">
        <v>284</v>
      </c>
      <c r="J6" s="75" t="s">
        <v>285</v>
      </c>
      <c r="K6" s="75" t="s">
        <v>21</v>
      </c>
      <c r="L6" s="75" t="s">
        <v>286</v>
      </c>
      <c r="M6" s="75" t="s">
        <v>287</v>
      </c>
      <c r="N6" s="75" t="s">
        <v>20</v>
      </c>
      <c r="O6" s="75" t="s">
        <v>20</v>
      </c>
      <c r="P6" s="75" t="s">
        <v>288</v>
      </c>
    </row>
    <row r="7" spans="1:16" s="123" customFormat="1" ht="92.25" customHeight="1" x14ac:dyDescent="0.2">
      <c r="A7" s="363" t="s">
        <v>289</v>
      </c>
      <c r="B7" s="70">
        <f>Master1!C3</f>
        <v>34581</v>
      </c>
      <c r="C7" s="75" t="str">
        <f>Master1!C2</f>
        <v>jktdh; mPp ek/;fed fo|ky; vkarjksyh lkaxk &amp; ijcrlj ¼ukxkSj½</v>
      </c>
      <c r="D7" s="122">
        <v>0</v>
      </c>
      <c r="E7" s="122">
        <v>0</v>
      </c>
      <c r="F7" s="122">
        <v>0</v>
      </c>
      <c r="G7" s="122">
        <v>0</v>
      </c>
      <c r="H7" s="70">
        <f>P9G2!K9</f>
        <v>0</v>
      </c>
      <c r="I7" s="70">
        <f>SUM(D7:H7)</f>
        <v>0</v>
      </c>
      <c r="J7" s="70">
        <f>P9G2!K13</f>
        <v>0</v>
      </c>
      <c r="K7" s="70">
        <f>P9G2!K11</f>
        <v>0</v>
      </c>
      <c r="L7" s="70">
        <f>P9G2!K12</f>
        <v>0</v>
      </c>
      <c r="M7" s="70">
        <f>P9G2!K14</f>
        <v>0</v>
      </c>
      <c r="N7" s="70">
        <f>P9G2!K15</f>
        <v>0</v>
      </c>
      <c r="O7" s="70">
        <f>P9G2!K16</f>
        <v>0</v>
      </c>
      <c r="P7" s="70">
        <f>SUM(I7:O7)</f>
        <v>0</v>
      </c>
    </row>
    <row r="11" spans="1:16" ht="20.25" x14ac:dyDescent="0.3">
      <c r="J11" s="534" t="str">
        <f>Master1!L2</f>
        <v>iz/kkukpk;Z</v>
      </c>
      <c r="K11" s="534"/>
      <c r="L11" s="534"/>
      <c r="M11" s="534"/>
      <c r="N11" s="534"/>
      <c r="O11" s="534"/>
      <c r="P11" s="534"/>
    </row>
    <row r="12" spans="1:16" ht="20.25" x14ac:dyDescent="0.3">
      <c r="J12" s="534" t="str">
        <f>Master1!L3</f>
        <v>jktdh; mPp ek/;fed fo|ky;</v>
      </c>
      <c r="K12" s="534"/>
      <c r="L12" s="534"/>
      <c r="M12" s="534"/>
      <c r="N12" s="534"/>
      <c r="O12" s="534"/>
      <c r="P12" s="534"/>
    </row>
    <row r="13" spans="1:16" ht="20.25" x14ac:dyDescent="0.3">
      <c r="J13" s="534" t="str">
        <f>Master1!L4</f>
        <v>vkarjksyh lkaxk &amp; ijcrlj ¼ukxkSj½</v>
      </c>
      <c r="K13" s="534"/>
      <c r="L13" s="534"/>
      <c r="M13" s="534"/>
      <c r="N13" s="534"/>
      <c r="O13" s="534"/>
      <c r="P13" s="534"/>
    </row>
    <row r="15" spans="1:16" ht="18" x14ac:dyDescent="0.2">
      <c r="G15" s="221">
        <v>17</v>
      </c>
    </row>
  </sheetData>
  <sheetProtection algorithmName="SHA-512" hashValue="jRew5SWQ0RAfLhxK/6nOuET4xbdIgqzVqiv2wV0JUGOeT7ytqF5Ultn7tG0ICLyDbCcIbHidunMkRrmho3Ameg==" saltValue="CqvrEIvyUEUAZ+RsgGQWUA==" spinCount="100000" sheet="1" objects="1" scenarios="1" formatCells="0" formatColumns="0" formatRows="0"/>
  <mergeCells count="9">
    <mergeCell ref="J11:P11"/>
    <mergeCell ref="J12:P12"/>
    <mergeCell ref="J13:P13"/>
    <mergeCell ref="A1:P1"/>
    <mergeCell ref="A2:P2"/>
    <mergeCell ref="A3:P3"/>
    <mergeCell ref="D4:G4"/>
    <mergeCell ref="H4:J4"/>
    <mergeCell ref="H5:I5"/>
  </mergeCells>
  <printOptions horizontalCentered="1"/>
  <pageMargins left="0.70866141732283505" right="0.70866141732283505" top="0.74803149606299202" bottom="0.74803149606299202" header="0.31496062992126" footer="0.31496062992126"/>
  <pageSetup paperSize="9" scale="74" orientation="landscape" r:id="rId1"/>
  <headerFooter>
    <oddFooter>&amp;C&amp;Z&amp;F&amp;R&amp;A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0000"/>
    <pageSetUpPr fitToPage="1"/>
  </sheetPr>
  <dimension ref="A1:P15"/>
  <sheetViews>
    <sheetView view="pageBreakPreview" topLeftCell="A4" zoomScaleSheetLayoutView="100" workbookViewId="0">
      <selection activeCell="A4" sqref="A4"/>
    </sheetView>
  </sheetViews>
  <sheetFormatPr defaultColWidth="9.28515625" defaultRowHeight="12.75" x14ac:dyDescent="0.2"/>
  <cols>
    <col min="1" max="1" width="5.42578125" style="1" customWidth="1"/>
    <col min="2" max="2" width="9.28515625" style="1"/>
    <col min="3" max="3" width="29.28515625" style="1" customWidth="1"/>
    <col min="4" max="4" width="10.7109375" style="1" customWidth="1"/>
    <col min="5" max="5" width="10.42578125" style="1" customWidth="1"/>
    <col min="6" max="6" width="11.28515625" style="1" customWidth="1"/>
    <col min="7" max="7" width="11.42578125" style="1" customWidth="1"/>
    <col min="8" max="8" width="10.7109375" style="1" customWidth="1"/>
    <col min="9" max="9" width="11.28515625" style="1" customWidth="1"/>
    <col min="10" max="10" width="10.42578125" style="1" customWidth="1"/>
    <col min="11" max="11" width="9.5703125" style="1" customWidth="1"/>
    <col min="12" max="12" width="10.5703125" style="1" customWidth="1"/>
    <col min="13" max="15" width="12.28515625" style="1" customWidth="1"/>
    <col min="16" max="16" width="10.28515625" style="1" customWidth="1"/>
    <col min="17" max="16384" width="9.28515625" style="1"/>
  </cols>
  <sheetData>
    <row r="1" spans="1:16" ht="33.75" customHeight="1" x14ac:dyDescent="0.2">
      <c r="A1" s="634" t="str">
        <f>Master1!C1</f>
        <v>dk;kZy; iz/kkukpk;Z jktdh; mPp ek/;fed fo|ky; vkarjksyh lkaxk &amp; ijcrlj ¼ukxkSj½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</row>
    <row r="2" spans="1:16" ht="26.25" x14ac:dyDescent="0.2">
      <c r="A2" s="635" t="s">
        <v>278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</row>
    <row r="3" spans="1:16" ht="30.75" x14ac:dyDescent="0.2">
      <c r="A3" s="636" t="s">
        <v>510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</row>
    <row r="4" spans="1:16" ht="23.25" x14ac:dyDescent="0.35">
      <c r="A4" s="362" t="s">
        <v>311</v>
      </c>
      <c r="B4" s="117"/>
      <c r="C4" s="117"/>
      <c r="D4" s="637" t="str">
        <f>Master1!C4</f>
        <v>2202-02-109-01-00</v>
      </c>
      <c r="E4" s="637"/>
      <c r="F4" s="637"/>
      <c r="G4" s="637"/>
      <c r="H4" s="638" t="str">
        <f>Master1!H4</f>
        <v>STATE FUND</v>
      </c>
      <c r="I4" s="638"/>
      <c r="J4" s="638"/>
      <c r="K4" s="328"/>
      <c r="L4" s="328"/>
      <c r="M4" s="328"/>
      <c r="N4" s="328"/>
      <c r="O4" s="328"/>
      <c r="P4" s="118"/>
    </row>
    <row r="5" spans="1:16" ht="18.75" x14ac:dyDescent="0.3">
      <c r="A5" s="119"/>
      <c r="B5" s="120"/>
      <c r="C5" s="120"/>
      <c r="D5" s="328"/>
      <c r="E5" s="328"/>
      <c r="F5" s="328"/>
      <c r="G5" s="328"/>
      <c r="H5" s="639" t="s">
        <v>290</v>
      </c>
      <c r="I5" s="639"/>
      <c r="K5" s="121"/>
      <c r="L5" s="328"/>
      <c r="M5" s="328"/>
      <c r="N5" s="328"/>
      <c r="O5" s="328"/>
      <c r="P5" s="118"/>
    </row>
    <row r="6" spans="1:16" ht="56.25" x14ac:dyDescent="0.2">
      <c r="A6" s="75" t="s">
        <v>0</v>
      </c>
      <c r="B6" s="75" t="s">
        <v>79</v>
      </c>
      <c r="C6" s="75" t="s">
        <v>276</v>
      </c>
      <c r="D6" s="75" t="s">
        <v>279</v>
      </c>
      <c r="E6" s="75" t="s">
        <v>280</v>
      </c>
      <c r="F6" s="75" t="s">
        <v>281</v>
      </c>
      <c r="G6" s="75" t="s">
        <v>282</v>
      </c>
      <c r="H6" s="75" t="s">
        <v>283</v>
      </c>
      <c r="I6" s="75" t="s">
        <v>284</v>
      </c>
      <c r="J6" s="75" t="s">
        <v>285</v>
      </c>
      <c r="K6" s="75" t="s">
        <v>21</v>
      </c>
      <c r="L6" s="75" t="s">
        <v>286</v>
      </c>
      <c r="M6" s="75" t="s">
        <v>287</v>
      </c>
      <c r="N6" s="75" t="s">
        <v>20</v>
      </c>
      <c r="O6" s="75" t="s">
        <v>20</v>
      </c>
      <c r="P6" s="75" t="s">
        <v>288</v>
      </c>
    </row>
    <row r="7" spans="1:16" s="123" customFormat="1" ht="92.25" customHeight="1" x14ac:dyDescent="0.2">
      <c r="A7" s="363" t="s">
        <v>289</v>
      </c>
      <c r="B7" s="70">
        <f>Master1!C3</f>
        <v>34581</v>
      </c>
      <c r="C7" s="75" t="str">
        <f>Master1!C2</f>
        <v>jktdh; mPp ek/;fed fo|ky; vkarjksyh lkaxk &amp; ijcrlj ¼ukxkSj½</v>
      </c>
      <c r="D7" s="122">
        <v>0</v>
      </c>
      <c r="E7" s="122">
        <v>0</v>
      </c>
      <c r="F7" s="122">
        <v>0</v>
      </c>
      <c r="G7" s="122">
        <v>0</v>
      </c>
      <c r="H7" s="70">
        <f>P9G2!L9</f>
        <v>0</v>
      </c>
      <c r="I7" s="70">
        <f>SUM(D7:H7)</f>
        <v>0</v>
      </c>
      <c r="J7" s="70">
        <f>P9G2!L13</f>
        <v>0</v>
      </c>
      <c r="K7" s="70">
        <f>P9G2!L11</f>
        <v>0</v>
      </c>
      <c r="L7" s="70">
        <f>P9G2!L12</f>
        <v>0</v>
      </c>
      <c r="M7" s="70">
        <f>P9G2!L14</f>
        <v>0</v>
      </c>
      <c r="N7" s="70">
        <f>P9G2!L15</f>
        <v>0</v>
      </c>
      <c r="O7" s="70">
        <f>P9G2!L16</f>
        <v>0</v>
      </c>
      <c r="P7" s="70">
        <f>SUM(I7:O7)</f>
        <v>0</v>
      </c>
    </row>
    <row r="11" spans="1:16" ht="20.25" x14ac:dyDescent="0.3">
      <c r="J11" s="534" t="str">
        <f>Master1!L2</f>
        <v>iz/kkukpk;Z</v>
      </c>
      <c r="K11" s="534"/>
      <c r="L11" s="534"/>
      <c r="M11" s="534"/>
      <c r="N11" s="534"/>
      <c r="O11" s="534"/>
      <c r="P11" s="534"/>
    </row>
    <row r="12" spans="1:16" ht="20.25" x14ac:dyDescent="0.3">
      <c r="J12" s="534" t="str">
        <f>Master1!L3</f>
        <v>jktdh; mPp ek/;fed fo|ky;</v>
      </c>
      <c r="K12" s="534"/>
      <c r="L12" s="534"/>
      <c r="M12" s="534"/>
      <c r="N12" s="534"/>
      <c r="O12" s="534"/>
      <c r="P12" s="534"/>
    </row>
    <row r="13" spans="1:16" ht="20.25" x14ac:dyDescent="0.3">
      <c r="J13" s="534" t="str">
        <f>Master1!L4</f>
        <v>vkarjksyh lkaxk &amp; ijcrlj ¼ukxkSj½</v>
      </c>
      <c r="K13" s="534"/>
      <c r="L13" s="534"/>
      <c r="M13" s="534"/>
      <c r="N13" s="534"/>
      <c r="O13" s="534"/>
      <c r="P13" s="534"/>
    </row>
    <row r="15" spans="1:16" ht="18" x14ac:dyDescent="0.2">
      <c r="F15" s="221">
        <v>18</v>
      </c>
    </row>
  </sheetData>
  <sheetProtection algorithmName="SHA-512" hashValue="9csPM3l66wdT36SlnUFDFvnc0IWUkTDxxWN0WrGuykiALTonTfT7QRhDReJJCbzgP2eGHhTyk+gp8NQrZ84Mfw==" saltValue="YH+UXpRXO1vniXZKrGZbHw==" spinCount="100000" sheet="1" objects="1" scenarios="1" formatCells="0" formatColumns="0" formatRows="0"/>
  <mergeCells count="9">
    <mergeCell ref="J11:P11"/>
    <mergeCell ref="J12:P12"/>
    <mergeCell ref="J13:P13"/>
    <mergeCell ref="H5:I5"/>
    <mergeCell ref="A1:P1"/>
    <mergeCell ref="A2:P2"/>
    <mergeCell ref="A3:P3"/>
    <mergeCell ref="D4:G4"/>
    <mergeCell ref="H4:J4"/>
  </mergeCells>
  <printOptions horizontalCentered="1"/>
  <pageMargins left="0.70866141732283505" right="0.70866141732283505" top="0.74803149606299202" bottom="0.74803149606299202" header="0.31496062992126" footer="0.31496062992126"/>
  <pageSetup paperSize="9" scale="70" orientation="landscape" r:id="rId1"/>
  <headerFooter>
    <oddFooter>&amp;C&amp;Z&amp;F&amp;R&amp;A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00000"/>
    <pageSetUpPr fitToPage="1"/>
  </sheetPr>
  <dimension ref="A1:P16"/>
  <sheetViews>
    <sheetView workbookViewId="0">
      <selection activeCell="L5" sqref="L5"/>
    </sheetView>
  </sheetViews>
  <sheetFormatPr defaultColWidth="9.28515625" defaultRowHeight="12.75" x14ac:dyDescent="0.2"/>
  <cols>
    <col min="1" max="1" width="7.7109375" style="1" customWidth="1"/>
    <col min="2" max="2" width="16.7109375" style="1" customWidth="1"/>
    <col min="3" max="3" width="22" style="1" customWidth="1"/>
    <col min="4" max="4" width="14.5703125" style="1" customWidth="1"/>
    <col min="5" max="14" width="9" style="1" customWidth="1"/>
    <col min="15" max="16384" width="9.28515625" style="1"/>
  </cols>
  <sheetData>
    <row r="1" spans="1:16" ht="23.25" x14ac:dyDescent="0.35">
      <c r="A1" s="640" t="str">
        <f>Master1!C1</f>
        <v>dk;kZy; iz/kkukpk;Z jktdh; mPp ek/;fed fo|ky; vkarjksyh lkaxk &amp; ijcrlj ¼ukxkSj½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2"/>
      <c r="O1" s="132"/>
      <c r="P1" s="132"/>
    </row>
    <row r="2" spans="1:16" ht="23.25" x14ac:dyDescent="0.35">
      <c r="A2" s="648" t="s">
        <v>146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132"/>
      <c r="P2" s="132"/>
    </row>
    <row r="3" spans="1:16" ht="23.25" x14ac:dyDescent="0.35">
      <c r="A3" s="364" t="s">
        <v>153</v>
      </c>
      <c r="B3" s="133"/>
      <c r="C3" s="643" t="str">
        <f>Master1!C4</f>
        <v>2202-02-109-01-00</v>
      </c>
      <c r="D3" s="643"/>
      <c r="E3" s="643"/>
      <c r="F3" s="643" t="str">
        <f>Master1!H4</f>
        <v>STATE FUND</v>
      </c>
      <c r="G3" s="643"/>
      <c r="H3" s="643"/>
      <c r="I3" s="134"/>
      <c r="J3" s="643" t="s">
        <v>411</v>
      </c>
      <c r="K3" s="643"/>
      <c r="L3" s="643"/>
      <c r="M3" s="643">
        <f>tamrb!H3</f>
        <v>34581</v>
      </c>
      <c r="N3" s="644"/>
      <c r="O3" s="132"/>
      <c r="P3" s="132"/>
    </row>
    <row r="4" spans="1:16" ht="18.75" customHeight="1" x14ac:dyDescent="0.2">
      <c r="A4" s="645" t="s">
        <v>42</v>
      </c>
      <c r="B4" s="645" t="s">
        <v>147</v>
      </c>
      <c r="C4" s="645" t="s">
        <v>33</v>
      </c>
      <c r="D4" s="645" t="s">
        <v>148</v>
      </c>
      <c r="E4" s="647" t="s">
        <v>149</v>
      </c>
      <c r="F4" s="647"/>
      <c r="G4" s="647"/>
      <c r="H4" s="645" t="s">
        <v>150</v>
      </c>
      <c r="I4" s="647" t="s">
        <v>447</v>
      </c>
      <c r="J4" s="647"/>
      <c r="K4" s="647"/>
      <c r="L4" s="647" t="s">
        <v>511</v>
      </c>
      <c r="M4" s="647"/>
      <c r="N4" s="647"/>
      <c r="O4" s="135"/>
      <c r="P4" s="135"/>
    </row>
    <row r="5" spans="1:16" ht="67.5" customHeight="1" x14ac:dyDescent="0.2">
      <c r="A5" s="646"/>
      <c r="B5" s="646"/>
      <c r="C5" s="646"/>
      <c r="D5" s="646"/>
      <c r="E5" s="365" t="s">
        <v>151</v>
      </c>
      <c r="F5" s="365" t="s">
        <v>152</v>
      </c>
      <c r="G5" s="365" t="s">
        <v>32</v>
      </c>
      <c r="H5" s="646"/>
      <c r="I5" s="365" t="s">
        <v>177</v>
      </c>
      <c r="J5" s="365" t="s">
        <v>178</v>
      </c>
      <c r="K5" s="365" t="s">
        <v>32</v>
      </c>
      <c r="L5" s="365" t="s">
        <v>177</v>
      </c>
      <c r="M5" s="365" t="s">
        <v>178</v>
      </c>
      <c r="N5" s="365" t="s">
        <v>32</v>
      </c>
      <c r="O5" s="135"/>
      <c r="P5" s="135"/>
    </row>
    <row r="6" spans="1:16" x14ac:dyDescent="0.2">
      <c r="A6" s="321">
        <v>1</v>
      </c>
      <c r="B6" s="321">
        <v>2</v>
      </c>
      <c r="C6" s="321">
        <v>3</v>
      </c>
      <c r="D6" s="321">
        <v>4</v>
      </c>
      <c r="E6" s="321">
        <v>5</v>
      </c>
      <c r="F6" s="321">
        <v>6</v>
      </c>
      <c r="G6" s="321">
        <v>7</v>
      </c>
      <c r="H6" s="321">
        <v>8</v>
      </c>
      <c r="I6" s="321">
        <v>9</v>
      </c>
      <c r="J6" s="321">
        <v>10</v>
      </c>
      <c r="K6" s="321">
        <v>11</v>
      </c>
      <c r="L6" s="321">
        <v>12</v>
      </c>
      <c r="M6" s="321">
        <v>13</v>
      </c>
      <c r="N6" s="321">
        <v>14</v>
      </c>
    </row>
    <row r="7" spans="1:16" ht="90" customHeight="1" x14ac:dyDescent="0.2">
      <c r="A7" s="366">
        <v>1</v>
      </c>
      <c r="B7" s="136">
        <f>Master1!C3</f>
        <v>34581</v>
      </c>
      <c r="C7" s="137" t="str">
        <f>Master1!C2</f>
        <v>jktdh; mPp ek/;fed fo|ky; vkarjksyh lkaxk &amp; ijcrlj ¼ukxkSj½</v>
      </c>
      <c r="D7" s="138">
        <f>Master1!D45+Master1!D46+Master1!D44</f>
        <v>1</v>
      </c>
      <c r="E7" s="138">
        <f>Master1!AB13</f>
        <v>0</v>
      </c>
      <c r="F7" s="138">
        <f>Master1!AB14</f>
        <v>0</v>
      </c>
      <c r="G7" s="138">
        <f>SUM(E7:F7)</f>
        <v>0</v>
      </c>
      <c r="H7" s="138">
        <f>D7-G7</f>
        <v>1</v>
      </c>
      <c r="I7" s="138">
        <f>L7</f>
        <v>0</v>
      </c>
      <c r="J7" s="138">
        <f>M7</f>
        <v>0</v>
      </c>
      <c r="K7" s="138">
        <f>SUM(I7:J7)</f>
        <v>0</v>
      </c>
      <c r="L7" s="138">
        <f>E7*1650</f>
        <v>0</v>
      </c>
      <c r="M7" s="138">
        <f>F7*1950</f>
        <v>0</v>
      </c>
      <c r="N7" s="138">
        <f>SUM(L7:M7)</f>
        <v>0</v>
      </c>
    </row>
    <row r="10" spans="1:16" ht="18.75" x14ac:dyDescent="0.3">
      <c r="H10" s="252"/>
      <c r="I10" s="252"/>
      <c r="J10" s="252"/>
      <c r="K10" s="512" t="str">
        <f>Master1!L2</f>
        <v>iz/kkukpk;Z</v>
      </c>
      <c r="L10" s="512"/>
      <c r="M10" s="512"/>
      <c r="N10" s="512"/>
    </row>
    <row r="11" spans="1:16" ht="18.75" x14ac:dyDescent="0.3">
      <c r="H11" s="252"/>
      <c r="I11" s="252"/>
      <c r="J11" s="252"/>
      <c r="K11" s="512" t="str">
        <f>Master1!L3</f>
        <v>jktdh; mPp ek/;fed fo|ky;</v>
      </c>
      <c r="L11" s="512"/>
      <c r="M11" s="512"/>
      <c r="N11" s="512"/>
    </row>
    <row r="12" spans="1:16" ht="18.75" x14ac:dyDescent="0.3">
      <c r="H12" s="252"/>
      <c r="I12" s="252"/>
      <c r="J12" s="252"/>
      <c r="K12" s="512" t="str">
        <f>Master1!L4</f>
        <v>vkarjksyh lkaxk &amp; ijcrlj ¼ukxkSj½</v>
      </c>
      <c r="L12" s="512"/>
      <c r="M12" s="512"/>
      <c r="N12" s="512"/>
    </row>
    <row r="13" spans="1:16" ht="18" x14ac:dyDescent="0.2">
      <c r="F13" s="221">
        <v>19</v>
      </c>
    </row>
    <row r="16" spans="1:16" ht="53.25" customHeight="1" x14ac:dyDescent="0.4">
      <c r="A16" s="502" t="s">
        <v>248</v>
      </c>
      <c r="B16" s="502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</row>
  </sheetData>
  <sheetProtection algorithmName="SHA-512" hashValue="hMiS168jhOFh7xig7oxhoIBp70bLQjTj1KBzzdY1AX4WgkySh+ADhGqURmJaIVC2z/XHRGLJH7bmTDEhJU66Ow==" saltValue="aUBc4nUzB+eS0eHu/kyfEw==" spinCount="100000" sheet="1" objects="1" scenarios="1" formatCells="0" formatColumns="0" formatRows="0"/>
  <mergeCells count="18">
    <mergeCell ref="A16:N16"/>
    <mergeCell ref="K10:N10"/>
    <mergeCell ref="K11:N11"/>
    <mergeCell ref="K12:N12"/>
    <mergeCell ref="A2:N2"/>
    <mergeCell ref="A4:A5"/>
    <mergeCell ref="B4:B5"/>
    <mergeCell ref="A1:N1"/>
    <mergeCell ref="M3:N3"/>
    <mergeCell ref="J3:L3"/>
    <mergeCell ref="F3:H3"/>
    <mergeCell ref="C4:C5"/>
    <mergeCell ref="D4:D5"/>
    <mergeCell ref="E4:G4"/>
    <mergeCell ref="H4:H5"/>
    <mergeCell ref="L4:N4"/>
    <mergeCell ref="I4:K4"/>
    <mergeCell ref="C3:E3"/>
  </mergeCells>
  <printOptions horizontalCentered="1"/>
  <pageMargins left="0.95" right="0.7" top="0.75" bottom="0.75" header="0.3" footer="0.3"/>
  <pageSetup paperSize="9" scale="86" orientation="landscape" r:id="rId1"/>
  <headerFooter>
    <oddFooter>&amp;C&amp;Z&amp;F&amp;R&amp;A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IS42"/>
  <sheetViews>
    <sheetView view="pageBreakPreview" topLeftCell="A13" zoomScale="85" zoomScaleSheetLayoutView="85" workbookViewId="0">
      <selection activeCell="K21" sqref="K21"/>
    </sheetView>
  </sheetViews>
  <sheetFormatPr defaultColWidth="9.28515625" defaultRowHeight="12.75" x14ac:dyDescent="0.2"/>
  <cols>
    <col min="1" max="1" width="20.7109375" style="1" customWidth="1"/>
    <col min="2" max="2" width="16.28515625" style="1" customWidth="1"/>
    <col min="3" max="3" width="12" style="1" customWidth="1"/>
    <col min="4" max="4" width="12.28515625" style="1" customWidth="1"/>
    <col min="5" max="5" width="10.42578125" style="1" customWidth="1"/>
    <col min="6" max="6" width="12.7109375" style="1" customWidth="1"/>
    <col min="7" max="7" width="14.42578125" style="1" customWidth="1"/>
    <col min="8" max="8" width="13.7109375" style="1" customWidth="1"/>
    <col min="9" max="9" width="12.7109375" style="1" customWidth="1"/>
    <col min="10" max="10" width="17" style="1" customWidth="1"/>
    <col min="11" max="11" width="15" style="1" customWidth="1"/>
    <col min="12" max="12" width="14.28515625" style="1" customWidth="1"/>
    <col min="13" max="16384" width="9.28515625" style="1"/>
  </cols>
  <sheetData>
    <row r="1" spans="1:253" ht="18.75" x14ac:dyDescent="0.3">
      <c r="A1" s="554" t="s">
        <v>75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</row>
    <row r="2" spans="1:253" ht="18.75" x14ac:dyDescent="0.3">
      <c r="A2" s="554" t="s">
        <v>62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</row>
    <row r="3" spans="1:253" ht="18.75" x14ac:dyDescent="0.3">
      <c r="A3" s="554" t="s">
        <v>71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</row>
    <row r="4" spans="1:253" ht="18.75" x14ac:dyDescent="0.3">
      <c r="A4" s="32" t="s">
        <v>64</v>
      </c>
      <c r="B4" s="32"/>
      <c r="C4" s="32" t="str">
        <f>Master1!C1</f>
        <v>dk;kZy; iz/kkukpk;Z jktdh; mPp ek/;fed fo|ky; vkarjksyh lkaxk &amp; ijcrlj ¼ukxkSj½</v>
      </c>
      <c r="D4" s="32"/>
      <c r="E4" s="32"/>
      <c r="F4" s="32"/>
      <c r="G4" s="32"/>
      <c r="H4" s="32"/>
      <c r="I4" s="32"/>
      <c r="J4" s="32"/>
      <c r="K4" s="32" t="s">
        <v>63</v>
      </c>
      <c r="L4" s="3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</row>
    <row r="5" spans="1:253" ht="18.75" x14ac:dyDescent="0.3">
      <c r="A5" s="32" t="s">
        <v>171</v>
      </c>
      <c r="B5" s="356"/>
      <c r="C5" s="356"/>
      <c r="D5" s="356"/>
      <c r="E5" s="27" t="str">
        <f>Master1!C4</f>
        <v>2202-02-109-01-00</v>
      </c>
      <c r="F5" s="356"/>
      <c r="G5" s="356"/>
      <c r="H5" s="27" t="str">
        <f>Master1!H4</f>
        <v>STATE FUND</v>
      </c>
      <c r="I5" s="356"/>
      <c r="J5" s="664" t="s">
        <v>207</v>
      </c>
      <c r="K5" s="665"/>
      <c r="L5" s="28">
        <f>Master1!C3</f>
        <v>34581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</row>
    <row r="6" spans="1:253" ht="36" customHeight="1" x14ac:dyDescent="0.2">
      <c r="A6" s="611" t="s">
        <v>0</v>
      </c>
      <c r="B6" s="611" t="s">
        <v>1</v>
      </c>
      <c r="C6" s="611" t="s">
        <v>65</v>
      </c>
      <c r="D6" s="611"/>
      <c r="E6" s="611"/>
      <c r="F6" s="613" t="s">
        <v>508</v>
      </c>
      <c r="G6" s="614" t="s">
        <v>2</v>
      </c>
      <c r="H6" s="615"/>
      <c r="I6" s="616"/>
      <c r="J6" s="617" t="s">
        <v>70</v>
      </c>
      <c r="K6" s="611" t="s">
        <v>68</v>
      </c>
      <c r="L6" s="611" t="s">
        <v>69</v>
      </c>
    </row>
    <row r="7" spans="1:253" ht="34.5" customHeight="1" x14ac:dyDescent="0.2">
      <c r="A7" s="611"/>
      <c r="B7" s="611"/>
      <c r="C7" s="269" t="s">
        <v>271</v>
      </c>
      <c r="D7" s="269" t="s">
        <v>446</v>
      </c>
      <c r="E7" s="269" t="s">
        <v>507</v>
      </c>
      <c r="F7" s="613"/>
      <c r="G7" s="237" t="s">
        <v>66</v>
      </c>
      <c r="H7" s="237" t="s">
        <v>67</v>
      </c>
      <c r="I7" s="327" t="s">
        <v>3</v>
      </c>
      <c r="J7" s="618"/>
      <c r="K7" s="611"/>
      <c r="L7" s="611"/>
    </row>
    <row r="8" spans="1:253" x14ac:dyDescent="0.2">
      <c r="A8" s="270">
        <v>1</v>
      </c>
      <c r="B8" s="270">
        <v>2</v>
      </c>
      <c r="C8" s="270">
        <v>4</v>
      </c>
      <c r="D8" s="270">
        <v>5</v>
      </c>
      <c r="E8" s="270">
        <v>5</v>
      </c>
      <c r="F8" s="270">
        <v>6</v>
      </c>
      <c r="G8" s="270">
        <v>7</v>
      </c>
      <c r="H8" s="270">
        <v>8</v>
      </c>
      <c r="I8" s="270">
        <v>9</v>
      </c>
      <c r="J8" s="270">
        <v>10</v>
      </c>
      <c r="K8" s="270">
        <v>11</v>
      </c>
      <c r="L8" s="270">
        <v>12</v>
      </c>
    </row>
    <row r="9" spans="1:253" ht="18.75" x14ac:dyDescent="0.3">
      <c r="A9" s="661" t="s">
        <v>4</v>
      </c>
      <c r="B9" s="271" t="s">
        <v>5</v>
      </c>
      <c r="C9" s="367"/>
      <c r="D9" s="368"/>
      <c r="E9" s="368"/>
      <c r="F9" s="368"/>
      <c r="G9" s="368"/>
      <c r="H9" s="368"/>
      <c r="I9" s="368"/>
      <c r="J9" s="369"/>
      <c r="K9" s="31">
        <f>P8G1!N68</f>
        <v>686800</v>
      </c>
      <c r="L9" s="31">
        <f>P8G1!M68</f>
        <v>707200</v>
      </c>
    </row>
    <row r="10" spans="1:253" ht="18.75" x14ac:dyDescent="0.3">
      <c r="A10" s="661"/>
      <c r="B10" s="271" t="s">
        <v>6</v>
      </c>
      <c r="C10" s="367"/>
      <c r="D10" s="368"/>
      <c r="E10" s="368"/>
      <c r="F10" s="368"/>
      <c r="G10" s="368"/>
      <c r="H10" s="368"/>
      <c r="I10" s="368"/>
      <c r="J10" s="369"/>
      <c r="K10" s="31">
        <f>P8G1!N69</f>
        <v>6994400</v>
      </c>
      <c r="L10" s="31">
        <f>P8G1!M69</f>
        <v>7310800</v>
      </c>
    </row>
    <row r="11" spans="1:253" s="7" customFormat="1" ht="21" customHeight="1" x14ac:dyDescent="0.3">
      <c r="A11" s="660" t="s">
        <v>7</v>
      </c>
      <c r="B11" s="660"/>
      <c r="C11" s="367"/>
      <c r="D11" s="368"/>
      <c r="E11" s="368"/>
      <c r="F11" s="368"/>
      <c r="G11" s="368"/>
      <c r="H11" s="368"/>
      <c r="I11" s="368"/>
      <c r="J11" s="369"/>
      <c r="K11" s="30">
        <f>SUM(K9:K10)</f>
        <v>7681200</v>
      </c>
      <c r="L11" s="30">
        <f>SUM(L9:L10)</f>
        <v>8018000</v>
      </c>
      <c r="M11" s="1"/>
    </row>
    <row r="12" spans="1:253" s="7" customFormat="1" ht="18.75" x14ac:dyDescent="0.3">
      <c r="A12" s="662" t="s">
        <v>8</v>
      </c>
      <c r="B12" s="662"/>
      <c r="C12" s="367"/>
      <c r="D12" s="368"/>
      <c r="E12" s="368"/>
      <c r="F12" s="368"/>
      <c r="G12" s="368"/>
      <c r="H12" s="368"/>
      <c r="I12" s="368"/>
      <c r="J12" s="369"/>
      <c r="K12" s="33">
        <f>P8G1!N73</f>
        <v>2611608</v>
      </c>
      <c r="L12" s="33">
        <f>P8G1!M73</f>
        <v>2726120</v>
      </c>
      <c r="M12" s="1"/>
    </row>
    <row r="13" spans="1:253" s="7" customFormat="1" ht="18.75" x14ac:dyDescent="0.3">
      <c r="A13" s="662" t="s">
        <v>9</v>
      </c>
      <c r="B13" s="662"/>
      <c r="C13" s="367"/>
      <c r="D13" s="368"/>
      <c r="E13" s="368"/>
      <c r="F13" s="368"/>
      <c r="G13" s="368"/>
      <c r="H13" s="368"/>
      <c r="I13" s="368"/>
      <c r="J13" s="369"/>
      <c r="K13" s="33">
        <f>P8G1!N76</f>
        <v>691308</v>
      </c>
      <c r="L13" s="33">
        <f>P8G1!M76</f>
        <v>721620</v>
      </c>
      <c r="M13" s="1"/>
    </row>
    <row r="14" spans="1:253" s="7" customFormat="1" ht="18.75" x14ac:dyDescent="0.3">
      <c r="A14" s="662" t="s">
        <v>31</v>
      </c>
      <c r="B14" s="662"/>
      <c r="C14" s="367"/>
      <c r="D14" s="368"/>
      <c r="E14" s="368"/>
      <c r="F14" s="368"/>
      <c r="G14" s="368"/>
      <c r="H14" s="368"/>
      <c r="I14" s="368"/>
      <c r="J14" s="369"/>
      <c r="K14" s="33">
        <f>P8G1!N79</f>
        <v>38154</v>
      </c>
      <c r="L14" s="33">
        <f>P8G1!M79</f>
        <v>0</v>
      </c>
      <c r="M14" s="1"/>
    </row>
    <row r="15" spans="1:253" ht="18.75" customHeight="1" x14ac:dyDescent="0.3">
      <c r="A15" s="621" t="s">
        <v>10</v>
      </c>
      <c r="B15" s="622"/>
      <c r="C15" s="367"/>
      <c r="D15" s="368"/>
      <c r="E15" s="368"/>
      <c r="F15" s="368"/>
      <c r="G15" s="368"/>
      <c r="H15" s="368"/>
      <c r="I15" s="368"/>
      <c r="J15" s="369"/>
      <c r="K15" s="31">
        <f>P8G1!N80</f>
        <v>900</v>
      </c>
      <c r="L15" s="31">
        <f>P8G1!M80</f>
        <v>900</v>
      </c>
    </row>
    <row r="16" spans="1:253" ht="18.75" x14ac:dyDescent="0.3">
      <c r="A16" s="621" t="s">
        <v>409</v>
      </c>
      <c r="B16" s="622"/>
      <c r="C16" s="367"/>
      <c r="D16" s="368"/>
      <c r="E16" s="368"/>
      <c r="F16" s="368"/>
      <c r="G16" s="368"/>
      <c r="H16" s="368"/>
      <c r="I16" s="368"/>
      <c r="J16" s="369"/>
      <c r="K16" s="31">
        <f>P8G1!N81</f>
        <v>0</v>
      </c>
      <c r="L16" s="31">
        <f>P8G1!M81</f>
        <v>0</v>
      </c>
    </row>
    <row r="17" spans="1:13" ht="18.75" x14ac:dyDescent="0.3">
      <c r="A17" s="621" t="s">
        <v>11</v>
      </c>
      <c r="B17" s="622"/>
      <c r="C17" s="367"/>
      <c r="D17" s="368"/>
      <c r="E17" s="368"/>
      <c r="F17" s="368"/>
      <c r="G17" s="368"/>
      <c r="H17" s="368"/>
      <c r="I17" s="368"/>
      <c r="J17" s="369"/>
      <c r="K17" s="31">
        <f>P8G1!N82</f>
        <v>424847</v>
      </c>
      <c r="L17" s="31">
        <f>P8G1!M82</f>
        <v>452116</v>
      </c>
    </row>
    <row r="18" spans="1:13" ht="18.75" x14ac:dyDescent="0.3">
      <c r="A18" s="621" t="s">
        <v>12</v>
      </c>
      <c r="B18" s="622"/>
      <c r="C18" s="367"/>
      <c r="D18" s="368"/>
      <c r="E18" s="368"/>
      <c r="F18" s="368"/>
      <c r="G18" s="368"/>
      <c r="H18" s="368"/>
      <c r="I18" s="368"/>
      <c r="J18" s="369"/>
      <c r="K18" s="31">
        <f>P8G1!N83</f>
        <v>9281</v>
      </c>
      <c r="L18" s="31">
        <f>P8G1!M83</f>
        <v>0</v>
      </c>
    </row>
    <row r="19" spans="1:13" ht="18.75" x14ac:dyDescent="0.3">
      <c r="A19" s="621" t="s">
        <v>13</v>
      </c>
      <c r="B19" s="622"/>
      <c r="C19" s="367"/>
      <c r="D19" s="368"/>
      <c r="E19" s="368"/>
      <c r="F19" s="368"/>
      <c r="G19" s="368"/>
      <c r="H19" s="368"/>
      <c r="I19" s="368"/>
      <c r="J19" s="369"/>
      <c r="K19" s="31">
        <f>P8G1!N85</f>
        <v>54192</v>
      </c>
      <c r="L19" s="31">
        <f>P8G1!M85</f>
        <v>60966</v>
      </c>
    </row>
    <row r="20" spans="1:13" ht="18.75" x14ac:dyDescent="0.3">
      <c r="A20" s="621" t="s">
        <v>141</v>
      </c>
      <c r="B20" s="622"/>
      <c r="C20" s="367"/>
      <c r="D20" s="368"/>
      <c r="E20" s="368"/>
      <c r="F20" s="368"/>
      <c r="G20" s="368"/>
      <c r="H20" s="368"/>
      <c r="I20" s="368"/>
      <c r="J20" s="369"/>
      <c r="K20" s="31">
        <f>P8G1!N86</f>
        <v>0</v>
      </c>
      <c r="L20" s="31">
        <f>P8G1!M86</f>
        <v>0</v>
      </c>
    </row>
    <row r="21" spans="1:13" ht="18.75" x14ac:dyDescent="0.3">
      <c r="A21" s="621" t="s">
        <v>176</v>
      </c>
      <c r="B21" s="622"/>
      <c r="C21" s="367"/>
      <c r="D21" s="368"/>
      <c r="E21" s="368"/>
      <c r="F21" s="368"/>
      <c r="G21" s="368"/>
      <c r="H21" s="368"/>
      <c r="I21" s="368"/>
      <c r="J21" s="369"/>
      <c r="K21" s="24">
        <f>P8G1!N87</f>
        <v>73000</v>
      </c>
      <c r="L21" s="31">
        <f>P8G1!M87</f>
        <v>0</v>
      </c>
    </row>
    <row r="22" spans="1:13" ht="18.75" x14ac:dyDescent="0.3">
      <c r="A22" s="621" t="s">
        <v>169</v>
      </c>
      <c r="B22" s="622"/>
      <c r="C22" s="367"/>
      <c r="D22" s="368"/>
      <c r="E22" s="368"/>
      <c r="F22" s="368"/>
      <c r="G22" s="368"/>
      <c r="H22" s="368"/>
      <c r="I22" s="368"/>
      <c r="J22" s="369"/>
      <c r="K22" s="31">
        <f>P8G1!N88</f>
        <v>0</v>
      </c>
      <c r="L22" s="31">
        <f>P8G1!M88</f>
        <v>0</v>
      </c>
    </row>
    <row r="23" spans="1:13" s="23" customFormat="1" ht="38.25" customHeight="1" x14ac:dyDescent="0.25">
      <c r="A23" s="654" t="s">
        <v>313</v>
      </c>
      <c r="B23" s="655"/>
      <c r="C23" s="367"/>
      <c r="D23" s="368"/>
      <c r="E23" s="368"/>
      <c r="F23" s="368"/>
      <c r="G23" s="368"/>
      <c r="H23" s="368"/>
      <c r="I23" s="368"/>
      <c r="J23" s="369"/>
      <c r="K23" s="34">
        <f>P8G1!N89</f>
        <v>0</v>
      </c>
      <c r="L23" s="34">
        <f>P8G1!M89</f>
        <v>0</v>
      </c>
    </row>
    <row r="24" spans="1:13" s="7" customFormat="1" ht="18.75" x14ac:dyDescent="0.3">
      <c r="A24" s="649" t="s">
        <v>7</v>
      </c>
      <c r="B24" s="650"/>
      <c r="C24" s="651"/>
      <c r="D24" s="652"/>
      <c r="E24" s="652"/>
      <c r="F24" s="652"/>
      <c r="G24" s="652"/>
      <c r="H24" s="652"/>
      <c r="I24" s="652"/>
      <c r="J24" s="653"/>
      <c r="K24" s="30">
        <f>SUM(K12:K23)</f>
        <v>3903290</v>
      </c>
      <c r="L24" s="30">
        <f>SUM(L12:L23)</f>
        <v>3961722</v>
      </c>
      <c r="M24" s="1"/>
    </row>
    <row r="25" spans="1:13" s="5" customFormat="1" ht="18.75" x14ac:dyDescent="0.3">
      <c r="A25" s="649" t="s">
        <v>30</v>
      </c>
      <c r="B25" s="650"/>
      <c r="C25" s="35">
        <f>Master1!C52</f>
        <v>8676800</v>
      </c>
      <c r="D25" s="35">
        <f>Master1!C92</f>
        <v>9706920</v>
      </c>
      <c r="E25" s="35">
        <f>Master1!C119</f>
        <v>10996147</v>
      </c>
      <c r="F25" s="35">
        <f>Master1!C124</f>
        <v>3769794</v>
      </c>
      <c r="G25" s="35">
        <f>Master1!C118</f>
        <v>7256045</v>
      </c>
      <c r="H25" s="35">
        <f>Master1!C125</f>
        <v>3769794</v>
      </c>
      <c r="I25" s="30">
        <f>SUM(G25:H25)</f>
        <v>11025839</v>
      </c>
      <c r="J25" s="30">
        <f>K25-H25</f>
        <v>7814696</v>
      </c>
      <c r="K25" s="30">
        <f>K11+K24</f>
        <v>11584490</v>
      </c>
      <c r="L25" s="30">
        <f>L11+L24</f>
        <v>11979722</v>
      </c>
      <c r="M25" s="1"/>
    </row>
    <row r="26" spans="1:13" s="16" customFormat="1" ht="18.75" x14ac:dyDescent="0.2">
      <c r="A26" s="656" t="s">
        <v>14</v>
      </c>
      <c r="B26" s="657"/>
      <c r="C26" s="29">
        <f>Master1!D52</f>
        <v>0</v>
      </c>
      <c r="D26" s="29">
        <f>Master1!D92</f>
        <v>0</v>
      </c>
      <c r="E26" s="29">
        <f>Master1!D119</f>
        <v>23254</v>
      </c>
      <c r="F26" s="24">
        <f>Master1!D124</f>
        <v>0</v>
      </c>
      <c r="G26" s="24">
        <f>Master1!D118</f>
        <v>23254</v>
      </c>
      <c r="H26" s="24">
        <f>Master1!D125</f>
        <v>0</v>
      </c>
      <c r="I26" s="31">
        <f>SUM(G26:H26)</f>
        <v>23254</v>
      </c>
      <c r="J26" s="31">
        <f>K26-H26</f>
        <v>0</v>
      </c>
      <c r="K26" s="24">
        <f>P8G1!N92</f>
        <v>0</v>
      </c>
      <c r="L26" s="24">
        <f>P8G1!M92</f>
        <v>0</v>
      </c>
      <c r="M26" s="1"/>
    </row>
    <row r="27" spans="1:13" s="16" customFormat="1" ht="18.75" x14ac:dyDescent="0.2">
      <c r="A27" s="656" t="s">
        <v>15</v>
      </c>
      <c r="B27" s="657"/>
      <c r="C27" s="29">
        <f>Master1!E52</f>
        <v>0</v>
      </c>
      <c r="D27" s="29">
        <f>Master1!E92</f>
        <v>0</v>
      </c>
      <c r="E27" s="29">
        <f>Master1!E119</f>
        <v>0</v>
      </c>
      <c r="F27" s="24">
        <f>Master1!E124</f>
        <v>15695</v>
      </c>
      <c r="G27" s="24">
        <f>Master1!E118</f>
        <v>0</v>
      </c>
      <c r="H27" s="24">
        <f>Master1!E125</f>
        <v>15695</v>
      </c>
      <c r="I27" s="31">
        <f>SUM(G27:H27)</f>
        <v>15695</v>
      </c>
      <c r="J27" s="31">
        <f>K27-H27</f>
        <v>0</v>
      </c>
      <c r="K27" s="24">
        <f>P8G1!N93</f>
        <v>15695</v>
      </c>
      <c r="L27" s="24">
        <f>P8G1!M93</f>
        <v>15695</v>
      </c>
      <c r="M27" s="1"/>
    </row>
    <row r="28" spans="1:13" s="7" customFormat="1" ht="18.75" x14ac:dyDescent="0.3">
      <c r="A28" s="660" t="s">
        <v>7</v>
      </c>
      <c r="B28" s="660"/>
      <c r="C28" s="30">
        <f>SUM(C26:C27)</f>
        <v>0</v>
      </c>
      <c r="D28" s="30">
        <f t="shared" ref="D28:L28" si="0">SUM(D26:D27)</f>
        <v>0</v>
      </c>
      <c r="E28" s="30">
        <f t="shared" si="0"/>
        <v>23254</v>
      </c>
      <c r="F28" s="30">
        <f t="shared" si="0"/>
        <v>15695</v>
      </c>
      <c r="G28" s="30">
        <f t="shared" si="0"/>
        <v>23254</v>
      </c>
      <c r="H28" s="30">
        <f t="shared" si="0"/>
        <v>15695</v>
      </c>
      <c r="I28" s="30">
        <f t="shared" si="0"/>
        <v>38949</v>
      </c>
      <c r="J28" s="30">
        <f t="shared" si="0"/>
        <v>0</v>
      </c>
      <c r="K28" s="30">
        <f t="shared" si="0"/>
        <v>15695</v>
      </c>
      <c r="L28" s="30">
        <f t="shared" si="0"/>
        <v>15695</v>
      </c>
      <c r="M28" s="1"/>
    </row>
    <row r="29" spans="1:13" s="7" customFormat="1" ht="16.5" customHeight="1" x14ac:dyDescent="0.3">
      <c r="A29" s="649" t="s">
        <v>16</v>
      </c>
      <c r="B29" s="650"/>
      <c r="C29" s="30">
        <f>C25+C28</f>
        <v>8676800</v>
      </c>
      <c r="D29" s="30">
        <f t="shared" ref="D29:L29" si="1">D25+D28</f>
        <v>9706920</v>
      </c>
      <c r="E29" s="30">
        <f t="shared" si="1"/>
        <v>11019401</v>
      </c>
      <c r="F29" s="30">
        <f t="shared" si="1"/>
        <v>3785489</v>
      </c>
      <c r="G29" s="30">
        <f t="shared" si="1"/>
        <v>7279299</v>
      </c>
      <c r="H29" s="30">
        <f t="shared" si="1"/>
        <v>3785489</v>
      </c>
      <c r="I29" s="30">
        <f t="shared" si="1"/>
        <v>11064788</v>
      </c>
      <c r="J29" s="30">
        <f t="shared" si="1"/>
        <v>7814696</v>
      </c>
      <c r="K29" s="30">
        <f t="shared" si="1"/>
        <v>11600185</v>
      </c>
      <c r="L29" s="30">
        <f t="shared" si="1"/>
        <v>11995417</v>
      </c>
      <c r="M29" s="1"/>
    </row>
    <row r="30" spans="1:13" s="16" customFormat="1" ht="18.75" x14ac:dyDescent="0.3">
      <c r="A30" s="658" t="s">
        <v>17</v>
      </c>
      <c r="B30" s="659"/>
      <c r="C30" s="33">
        <f>P9G2!C19</f>
        <v>2000</v>
      </c>
      <c r="D30" s="33">
        <f>P9G2!D19</f>
        <v>2000</v>
      </c>
      <c r="E30" s="33">
        <f>P9G2!E19</f>
        <v>1996</v>
      </c>
      <c r="F30" s="33">
        <f>P9G2!F19</f>
        <v>0</v>
      </c>
      <c r="G30" s="33">
        <f>P9G2!G19</f>
        <v>1996</v>
      </c>
      <c r="H30" s="33">
        <f>P9G2!H19</f>
        <v>0</v>
      </c>
      <c r="I30" s="33">
        <f>P9G2!I19</f>
        <v>1996</v>
      </c>
      <c r="J30" s="33">
        <f>P9G2!J19</f>
        <v>0</v>
      </c>
      <c r="K30" s="33">
        <f>P9G2!K19</f>
        <v>0</v>
      </c>
      <c r="L30" s="33">
        <f>P9G2!L19</f>
        <v>0</v>
      </c>
      <c r="M30" s="1"/>
    </row>
    <row r="31" spans="1:13" s="7" customFormat="1" ht="18.75" x14ac:dyDescent="0.3">
      <c r="A31" s="272" t="s">
        <v>18</v>
      </c>
      <c r="B31" s="273"/>
      <c r="C31" s="30">
        <f t="shared" ref="C31:L31" si="2">SUM(C29:C30)</f>
        <v>8678800</v>
      </c>
      <c r="D31" s="30">
        <f t="shared" si="2"/>
        <v>9708920</v>
      </c>
      <c r="E31" s="30">
        <f t="shared" si="2"/>
        <v>11021397</v>
      </c>
      <c r="F31" s="30">
        <f t="shared" si="2"/>
        <v>3785489</v>
      </c>
      <c r="G31" s="30">
        <f t="shared" si="2"/>
        <v>7281295</v>
      </c>
      <c r="H31" s="30">
        <f t="shared" si="2"/>
        <v>3785489</v>
      </c>
      <c r="I31" s="30">
        <f t="shared" si="2"/>
        <v>11066784</v>
      </c>
      <c r="J31" s="30">
        <f t="shared" si="2"/>
        <v>7814696</v>
      </c>
      <c r="K31" s="30">
        <f t="shared" si="2"/>
        <v>11600185</v>
      </c>
      <c r="L31" s="30">
        <f t="shared" si="2"/>
        <v>11995417</v>
      </c>
      <c r="M31" s="1"/>
    </row>
    <row r="32" spans="1:13" ht="15.75" x14ac:dyDescent="0.25">
      <c r="K32" s="663"/>
      <c r="L32" s="663"/>
    </row>
    <row r="34" spans="5:12" ht="18.75" x14ac:dyDescent="0.3">
      <c r="J34" s="512" t="str">
        <f>Master1!L2</f>
        <v>iz/kkukpk;Z</v>
      </c>
      <c r="K34" s="512"/>
      <c r="L34" s="252"/>
    </row>
    <row r="35" spans="5:12" ht="18.75" x14ac:dyDescent="0.3">
      <c r="J35" s="512" t="str">
        <f>Master1!L3</f>
        <v>jktdh; mPp ek/;fed fo|ky;</v>
      </c>
      <c r="K35" s="512"/>
      <c r="L35" s="252"/>
    </row>
    <row r="36" spans="5:12" ht="18.75" x14ac:dyDescent="0.3">
      <c r="J36" s="512" t="str">
        <f>Master1!L4</f>
        <v>vkarjksyh lkaxk &amp; ijcrlj ¼ukxkSj½</v>
      </c>
      <c r="K36" s="512"/>
      <c r="L36" s="252"/>
    </row>
    <row r="37" spans="5:12" ht="18" x14ac:dyDescent="0.2">
      <c r="G37" s="221">
        <v>20</v>
      </c>
    </row>
    <row r="41" spans="5:12" ht="15" x14ac:dyDescent="0.2">
      <c r="E41" s="17"/>
      <c r="F41" s="17"/>
      <c r="G41" s="17"/>
      <c r="H41" s="17"/>
    </row>
    <row r="42" spans="5:12" ht="15" x14ac:dyDescent="0.2">
      <c r="G42" s="17"/>
    </row>
  </sheetData>
  <sheetProtection algorithmName="SHA-512" hashValue="YehnflSTAOJzMpm9iPX3Aa6EXpIj77Tcr2hVQMYADwvS7B+Zdhdmmk7xS3y6Ap5G0/mWGVoRUi/UiP5H5t1MEg==" saltValue="Fkfclv5ms/6lj31pCsfEyw==" spinCount="100000" sheet="1" objects="1" scenarios="1" formatCells="0" formatColumns="0" formatRows="0"/>
  <mergeCells count="38">
    <mergeCell ref="K32:L32"/>
    <mergeCell ref="A1:L1"/>
    <mergeCell ref="J5:K5"/>
    <mergeCell ref="G6:I6"/>
    <mergeCell ref="K6:K7"/>
    <mergeCell ref="J6:J7"/>
    <mergeCell ref="A6:A7"/>
    <mergeCell ref="L6:L7"/>
    <mergeCell ref="F6:F7"/>
    <mergeCell ref="C6:E6"/>
    <mergeCell ref="A12:B12"/>
    <mergeCell ref="A13:B13"/>
    <mergeCell ref="B6:B7"/>
    <mergeCell ref="A11:B11"/>
    <mergeCell ref="A2:L2"/>
    <mergeCell ref="A3:L3"/>
    <mergeCell ref="A9:A10"/>
    <mergeCell ref="A15:B15"/>
    <mergeCell ref="A16:B16"/>
    <mergeCell ref="A17:B17"/>
    <mergeCell ref="A18:B18"/>
    <mergeCell ref="A14:B14"/>
    <mergeCell ref="J34:K34"/>
    <mergeCell ref="J35:K35"/>
    <mergeCell ref="J36:K36"/>
    <mergeCell ref="A25:B25"/>
    <mergeCell ref="A19:B19"/>
    <mergeCell ref="C24:J24"/>
    <mergeCell ref="A20:B20"/>
    <mergeCell ref="A21:B21"/>
    <mergeCell ref="A22:B22"/>
    <mergeCell ref="A23:B23"/>
    <mergeCell ref="A24:B24"/>
    <mergeCell ref="A26:B26"/>
    <mergeCell ref="A27:B27"/>
    <mergeCell ref="A29:B29"/>
    <mergeCell ref="A30:B30"/>
    <mergeCell ref="A28:B28"/>
  </mergeCells>
  <printOptions horizontalCentered="1"/>
  <pageMargins left="0.31496062992126" right="0.23622047244094499" top="0.35433070866141703" bottom="0.35433070866141703" header="0.35433070866141703" footer="0.35433070866141703"/>
  <pageSetup paperSize="9" scale="74" orientation="landscape" horizontalDpi="360" verticalDpi="360" r:id="rId1"/>
  <headerFooter alignWithMargins="0">
    <oddFooter>&amp;C&amp;Z&amp;F&amp;R&amp;A</oddFooter>
  </headerFooter>
  <rowBreaks count="1" manualBreakCount="1">
    <brk id="14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  <pageSetUpPr fitToPage="1"/>
  </sheetPr>
  <dimension ref="A1:W12"/>
  <sheetViews>
    <sheetView view="pageBreakPreview" zoomScaleSheetLayoutView="100" workbookViewId="0">
      <selection activeCell="N6" sqref="N6"/>
    </sheetView>
  </sheetViews>
  <sheetFormatPr defaultColWidth="9.28515625" defaultRowHeight="12.75" x14ac:dyDescent="0.2"/>
  <cols>
    <col min="1" max="1" width="4.7109375" style="1" customWidth="1"/>
    <col min="2" max="2" width="8.42578125" style="1" customWidth="1"/>
    <col min="3" max="3" width="23.7109375" style="1" customWidth="1"/>
    <col min="4" max="4" width="10.5703125" style="1" customWidth="1"/>
    <col min="5" max="5" width="9.28515625" style="1"/>
    <col min="6" max="6" width="10.42578125" style="1" customWidth="1"/>
    <col min="7" max="7" width="9.28515625" style="1"/>
    <col min="8" max="8" width="8.28515625" style="1" customWidth="1"/>
    <col min="9" max="16384" width="9.28515625" style="1"/>
  </cols>
  <sheetData>
    <row r="1" spans="1:23" ht="33.75" x14ac:dyDescent="0.2">
      <c r="A1" s="666" t="str">
        <f>Master1!C1</f>
        <v>dk;kZy; iz/kkukpk;Z jktdh; mPp ek/;fed fo|ky; vkarjksyh lkaxk &amp; ijcrlj ¼ukxkSj½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</row>
    <row r="2" spans="1:23" ht="30.75" x14ac:dyDescent="0.2">
      <c r="A2" s="667" t="s">
        <v>512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</row>
    <row r="3" spans="1:23" ht="28.5" x14ac:dyDescent="0.2">
      <c r="A3" s="668" t="s">
        <v>311</v>
      </c>
      <c r="B3" s="668"/>
      <c r="C3" s="668"/>
      <c r="D3" s="668"/>
      <c r="E3" s="669"/>
      <c r="F3" s="629" t="str">
        <f>Master1!C4</f>
        <v>2202-02-109-01-00</v>
      </c>
      <c r="G3" s="629"/>
      <c r="H3" s="629"/>
      <c r="I3" s="629"/>
      <c r="J3" s="629"/>
      <c r="K3" s="629"/>
      <c r="L3" s="633" t="str">
        <f>Master1!H4</f>
        <v>STATE FUND</v>
      </c>
      <c r="M3" s="633"/>
      <c r="N3" s="633"/>
      <c r="O3" s="633"/>
      <c r="P3" s="73"/>
      <c r="Q3" s="73"/>
      <c r="R3" s="73"/>
      <c r="S3" s="73"/>
      <c r="T3" s="73"/>
      <c r="U3" s="73"/>
      <c r="V3" s="73"/>
      <c r="W3" s="73"/>
    </row>
    <row r="4" spans="1:23" ht="60.75" customHeight="1" x14ac:dyDescent="0.2">
      <c r="A4" s="77" t="s">
        <v>291</v>
      </c>
      <c r="B4" s="77" t="s">
        <v>292</v>
      </c>
      <c r="C4" s="77" t="s">
        <v>293</v>
      </c>
      <c r="D4" s="78" t="s">
        <v>302</v>
      </c>
      <c r="E4" s="78" t="s">
        <v>303</v>
      </c>
      <c r="F4" s="79" t="s">
        <v>309</v>
      </c>
      <c r="G4" s="79" t="s">
        <v>294</v>
      </c>
      <c r="H4" s="79" t="s">
        <v>304</v>
      </c>
      <c r="I4" s="79" t="s">
        <v>295</v>
      </c>
      <c r="J4" s="79" t="s">
        <v>305</v>
      </c>
      <c r="K4" s="79" t="s">
        <v>296</v>
      </c>
      <c r="L4" s="79" t="s">
        <v>297</v>
      </c>
      <c r="M4" s="79" t="s">
        <v>306</v>
      </c>
      <c r="N4" s="79" t="s">
        <v>307</v>
      </c>
      <c r="O4" s="79" t="s">
        <v>308</v>
      </c>
      <c r="P4" s="79" t="s">
        <v>312</v>
      </c>
      <c r="Q4" s="79" t="s">
        <v>429</v>
      </c>
      <c r="R4" s="79" t="s">
        <v>430</v>
      </c>
      <c r="S4" s="79" t="s">
        <v>431</v>
      </c>
      <c r="T4" s="79" t="s">
        <v>432</v>
      </c>
      <c r="U4" s="79" t="s">
        <v>298</v>
      </c>
      <c r="V4" s="79" t="s">
        <v>299</v>
      </c>
      <c r="W4" s="79" t="s">
        <v>310</v>
      </c>
    </row>
    <row r="5" spans="1:23" x14ac:dyDescent="0.2">
      <c r="A5" s="77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77">
        <v>8</v>
      </c>
      <c r="I5" s="77">
        <v>9</v>
      </c>
      <c r="J5" s="77">
        <v>10</v>
      </c>
      <c r="K5" s="77">
        <v>11</v>
      </c>
      <c r="L5" s="77">
        <v>12</v>
      </c>
      <c r="M5" s="77">
        <v>13</v>
      </c>
      <c r="N5" s="77">
        <v>14</v>
      </c>
      <c r="O5" s="77">
        <v>15</v>
      </c>
      <c r="P5" s="77">
        <v>16</v>
      </c>
      <c r="Q5" s="77">
        <v>17</v>
      </c>
      <c r="R5" s="77">
        <v>18</v>
      </c>
      <c r="S5" s="77">
        <v>19</v>
      </c>
      <c r="T5" s="77">
        <v>20</v>
      </c>
      <c r="U5" s="77">
        <v>21</v>
      </c>
      <c r="V5" s="77">
        <v>22</v>
      </c>
      <c r="W5" s="77">
        <v>23</v>
      </c>
    </row>
    <row r="6" spans="1:23" ht="88.5" customHeight="1" x14ac:dyDescent="0.2">
      <c r="A6" s="74">
        <v>1</v>
      </c>
      <c r="B6" s="74">
        <f>Master1!C3</f>
        <v>34581</v>
      </c>
      <c r="C6" s="75" t="str">
        <f>Master1!C2</f>
        <v>jktdh; mPp ek/;fed fo|ky; vkarjksyh lkaxk &amp; ijcrlj ¼ukxkSj½</v>
      </c>
      <c r="D6" s="74">
        <f>P8G1!N68</f>
        <v>686800</v>
      </c>
      <c r="E6" s="74">
        <f>P8G1!N69</f>
        <v>6994400</v>
      </c>
      <c r="F6" s="74">
        <f>SUM(D6:E6)</f>
        <v>7681200</v>
      </c>
      <c r="G6" s="74">
        <f>P8G1!N73</f>
        <v>2611608</v>
      </c>
      <c r="H6" s="74">
        <f>P8G1!N79</f>
        <v>38154</v>
      </c>
      <c r="I6" s="74">
        <f>P8G1!N76</f>
        <v>691308</v>
      </c>
      <c r="J6" s="74">
        <f>P8G1!N82</f>
        <v>424847</v>
      </c>
      <c r="K6" s="74">
        <f>P8G1!N85</f>
        <v>54192</v>
      </c>
      <c r="L6" s="76">
        <f>P8G1!N87</f>
        <v>73000</v>
      </c>
      <c r="M6" s="74">
        <f>P8G1!N80</f>
        <v>900</v>
      </c>
      <c r="N6" s="74">
        <f>P8G1!N81</f>
        <v>0</v>
      </c>
      <c r="O6" s="74">
        <f>P8G1!N86</f>
        <v>0</v>
      </c>
      <c r="P6" s="184">
        <f>P8G1!N83</f>
        <v>9281</v>
      </c>
      <c r="Q6" s="184">
        <f>P8G1!N88</f>
        <v>0</v>
      </c>
      <c r="R6" s="184">
        <f>P8G1!N89</f>
        <v>0</v>
      </c>
      <c r="S6" s="74">
        <f>SUM(G6:R6)</f>
        <v>3903290</v>
      </c>
      <c r="T6" s="74">
        <f>F6+S6</f>
        <v>11584490</v>
      </c>
      <c r="U6" s="76">
        <f>P8G1!N92</f>
        <v>0</v>
      </c>
      <c r="V6" s="76">
        <f>P8G1!N93</f>
        <v>15695</v>
      </c>
      <c r="W6" s="76">
        <f>T6+U6+V6</f>
        <v>11600185</v>
      </c>
    </row>
    <row r="10" spans="1:23" ht="18.75" x14ac:dyDescent="0.3">
      <c r="P10" s="512" t="str">
        <f>Master1!L2</f>
        <v>iz/kkukpk;Z</v>
      </c>
      <c r="Q10" s="512"/>
      <c r="R10" s="512"/>
      <c r="S10" s="512"/>
      <c r="T10" s="512"/>
      <c r="U10" s="512"/>
      <c r="V10" s="512"/>
    </row>
    <row r="11" spans="1:23" ht="18.75" x14ac:dyDescent="0.3">
      <c r="P11" s="512" t="str">
        <f>Master1!L3</f>
        <v>jktdh; mPp ek/;fed fo|ky;</v>
      </c>
      <c r="Q11" s="512"/>
      <c r="R11" s="512"/>
      <c r="S11" s="512"/>
      <c r="T11" s="512"/>
      <c r="U11" s="512"/>
      <c r="V11" s="512"/>
    </row>
    <row r="12" spans="1:23" ht="18.75" x14ac:dyDescent="0.3">
      <c r="J12" s="221">
        <v>21</v>
      </c>
      <c r="P12" s="512" t="str">
        <f>Master1!L4</f>
        <v>vkarjksyh lkaxk &amp; ijcrlj ¼ukxkSj½</v>
      </c>
      <c r="Q12" s="512"/>
      <c r="R12" s="512"/>
      <c r="S12" s="512"/>
      <c r="T12" s="512"/>
      <c r="U12" s="512"/>
      <c r="V12" s="512"/>
    </row>
  </sheetData>
  <sheetProtection algorithmName="SHA-512" hashValue="9zCYmon2xF2rXbXEzg5kg08CGwp+88v3WgDhbK+9sxwnDP0XqbKEk51WEyVDPvt4eJiBSAT2we+GJY5/0s8/7Q==" saltValue="j6U+bH0UKfKbhQJAjxP7VA==" spinCount="100000" sheet="1" objects="1" scenarios="1" formatCells="0" formatColumns="0" formatRows="0"/>
  <mergeCells count="8">
    <mergeCell ref="A1:W1"/>
    <mergeCell ref="A2:W2"/>
    <mergeCell ref="P10:V10"/>
    <mergeCell ref="P11:V11"/>
    <mergeCell ref="P12:V12"/>
    <mergeCell ref="A3:E3"/>
    <mergeCell ref="F3:K3"/>
    <mergeCell ref="L3:O3"/>
  </mergeCells>
  <printOptions horizontalCentered="1"/>
  <pageMargins left="0.7" right="0.7" top="0.75" bottom="0.75" header="0.3" footer="0.3"/>
  <pageSetup scale="54" orientation="landscape" r:id="rId1"/>
  <headerFooter>
    <oddFooter>&amp;C&amp;Z&amp;F&amp;R&amp;A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  <pageSetUpPr fitToPage="1"/>
  </sheetPr>
  <dimension ref="A1:W12"/>
  <sheetViews>
    <sheetView view="pageBreakPreview" zoomScale="85" zoomScaleNormal="85" zoomScaleSheetLayoutView="85" workbookViewId="0">
      <selection activeCell="H6" sqref="H6"/>
    </sheetView>
  </sheetViews>
  <sheetFormatPr defaultColWidth="9.28515625" defaultRowHeight="12.75" x14ac:dyDescent="0.2"/>
  <cols>
    <col min="1" max="1" width="5.28515625" style="1" customWidth="1"/>
    <col min="2" max="2" width="8.28515625" style="1" customWidth="1"/>
    <col min="3" max="3" width="20.5703125" style="1" customWidth="1"/>
    <col min="4" max="4" width="10.5703125" style="1" customWidth="1"/>
    <col min="5" max="5" width="12.7109375" style="1" customWidth="1"/>
    <col min="6" max="6" width="9.5703125" style="1" customWidth="1"/>
    <col min="7" max="7" width="10.28515625" style="1" customWidth="1"/>
    <col min="8" max="8" width="9.28515625" style="1" customWidth="1"/>
    <col min="9" max="9" width="9.5703125" style="1" customWidth="1"/>
    <col min="10" max="12" width="9.28515625" style="1"/>
    <col min="13" max="13" width="11.28515625" style="1" customWidth="1"/>
    <col min="14" max="18" width="9.28515625" style="1"/>
    <col min="19" max="19" width="10" style="1" customWidth="1"/>
    <col min="20" max="22" width="9.28515625" style="1"/>
    <col min="23" max="23" width="11" style="1" customWidth="1"/>
    <col min="24" max="16384" width="9.28515625" style="1"/>
  </cols>
  <sheetData>
    <row r="1" spans="1:23" ht="30.75" x14ac:dyDescent="0.2">
      <c r="A1" s="636" t="str">
        <f>Master1!C1</f>
        <v>dk;kZy; iz/kkukpk;Z jktdh; mPp ek/;fed fo|ky; vkarjksyh lkaxk &amp; ijcrlj ¼ukxkSj½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</row>
    <row r="2" spans="1:23" ht="27.75" x14ac:dyDescent="0.2">
      <c r="A2" s="670" t="s">
        <v>513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</row>
    <row r="3" spans="1:23" ht="28.5" x14ac:dyDescent="0.2">
      <c r="A3" s="671" t="s">
        <v>311</v>
      </c>
      <c r="B3" s="671"/>
      <c r="C3" s="671"/>
      <c r="D3" s="671"/>
      <c r="E3" s="672"/>
      <c r="F3" s="629" t="str">
        <f>Master1!C4</f>
        <v>2202-02-109-01-00</v>
      </c>
      <c r="G3" s="629"/>
      <c r="H3" s="629"/>
      <c r="I3" s="629"/>
      <c r="J3" s="629"/>
      <c r="K3" s="629"/>
      <c r="L3" s="633" t="str">
        <f>Master1!H4</f>
        <v>STATE FUND</v>
      </c>
      <c r="M3" s="633"/>
      <c r="N3" s="633"/>
      <c r="O3" s="633"/>
      <c r="P3" s="73"/>
      <c r="Q3" s="73"/>
      <c r="R3" s="73"/>
      <c r="S3" s="73"/>
      <c r="T3" s="73"/>
      <c r="U3" s="73"/>
      <c r="V3" s="73"/>
      <c r="W3" s="73"/>
    </row>
    <row r="4" spans="1:23" ht="65.25" customHeight="1" x14ac:dyDescent="0.2">
      <c r="A4" s="77" t="s">
        <v>291</v>
      </c>
      <c r="B4" s="77" t="s">
        <v>292</v>
      </c>
      <c r="C4" s="77" t="s">
        <v>293</v>
      </c>
      <c r="D4" s="78" t="s">
        <v>302</v>
      </c>
      <c r="E4" s="78" t="s">
        <v>303</v>
      </c>
      <c r="F4" s="79" t="s">
        <v>309</v>
      </c>
      <c r="G4" s="79" t="s">
        <v>294</v>
      </c>
      <c r="H4" s="79" t="s">
        <v>304</v>
      </c>
      <c r="I4" s="79" t="s">
        <v>295</v>
      </c>
      <c r="J4" s="79" t="s">
        <v>305</v>
      </c>
      <c r="K4" s="79" t="s">
        <v>296</v>
      </c>
      <c r="L4" s="79" t="s">
        <v>297</v>
      </c>
      <c r="M4" s="79" t="s">
        <v>306</v>
      </c>
      <c r="N4" s="79" t="s">
        <v>307</v>
      </c>
      <c r="O4" s="79" t="s">
        <v>308</v>
      </c>
      <c r="P4" s="79" t="s">
        <v>312</v>
      </c>
      <c r="Q4" s="79" t="s">
        <v>429</v>
      </c>
      <c r="R4" s="79" t="s">
        <v>430</v>
      </c>
      <c r="S4" s="79" t="s">
        <v>431</v>
      </c>
      <c r="T4" s="79" t="s">
        <v>432</v>
      </c>
      <c r="U4" s="79" t="s">
        <v>298</v>
      </c>
      <c r="V4" s="79" t="s">
        <v>299</v>
      </c>
      <c r="W4" s="79" t="s">
        <v>310</v>
      </c>
    </row>
    <row r="5" spans="1:23" x14ac:dyDescent="0.2">
      <c r="A5" s="77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77">
        <v>8</v>
      </c>
      <c r="I5" s="77">
        <v>9</v>
      </c>
      <c r="J5" s="77">
        <v>10</v>
      </c>
      <c r="K5" s="77">
        <v>11</v>
      </c>
      <c r="L5" s="77">
        <v>12</v>
      </c>
      <c r="M5" s="77">
        <v>13</v>
      </c>
      <c r="N5" s="77">
        <v>14</v>
      </c>
      <c r="O5" s="77">
        <v>15</v>
      </c>
      <c r="P5" s="77">
        <v>16</v>
      </c>
      <c r="Q5" s="77">
        <v>17</v>
      </c>
      <c r="R5" s="77">
        <v>18</v>
      </c>
      <c r="S5" s="77">
        <v>19</v>
      </c>
      <c r="T5" s="77">
        <v>20</v>
      </c>
      <c r="U5" s="77">
        <v>21</v>
      </c>
      <c r="V5" s="77">
        <v>22</v>
      </c>
      <c r="W5" s="77">
        <v>23</v>
      </c>
    </row>
    <row r="6" spans="1:23" ht="117" customHeight="1" x14ac:dyDescent="0.2">
      <c r="A6" s="74">
        <v>1</v>
      </c>
      <c r="B6" s="74">
        <f>Master1!C3</f>
        <v>34581</v>
      </c>
      <c r="C6" s="71" t="str">
        <f>Master1!C2</f>
        <v>jktdh; mPp ek/;fed fo|ky; vkarjksyh lkaxk &amp; ijcrlj ¼ukxkSj½</v>
      </c>
      <c r="D6" s="74">
        <f>P8G1!M68</f>
        <v>707200</v>
      </c>
      <c r="E6" s="74">
        <f>P8G1!M69</f>
        <v>7310800</v>
      </c>
      <c r="F6" s="74">
        <f>SUM(D6:E6)</f>
        <v>8018000</v>
      </c>
      <c r="G6" s="74">
        <f>P8G1!M73</f>
        <v>2726120</v>
      </c>
      <c r="H6" s="74">
        <f>P8G1!M79</f>
        <v>0</v>
      </c>
      <c r="I6" s="74">
        <f>P8G1!M76</f>
        <v>721620</v>
      </c>
      <c r="J6" s="74">
        <f>P8G1!M82</f>
        <v>452116</v>
      </c>
      <c r="K6" s="74">
        <f>P8G1!M85</f>
        <v>60966</v>
      </c>
      <c r="L6" s="74">
        <f>P8G1!M87</f>
        <v>0</v>
      </c>
      <c r="M6" s="74">
        <f>P8G1!M80</f>
        <v>900</v>
      </c>
      <c r="N6" s="74">
        <f>P8G1!M81</f>
        <v>0</v>
      </c>
      <c r="O6" s="74">
        <f>P8G1!M86</f>
        <v>0</v>
      </c>
      <c r="P6" s="74">
        <f>P8G1!M83</f>
        <v>0</v>
      </c>
      <c r="Q6" s="74">
        <f>P8G1!M88</f>
        <v>0</v>
      </c>
      <c r="R6" s="74">
        <f>P8G1!M89</f>
        <v>0</v>
      </c>
      <c r="S6" s="74">
        <f>SUM(G6:R6)</f>
        <v>3961722</v>
      </c>
      <c r="T6" s="74">
        <f>F6+S6</f>
        <v>11979722</v>
      </c>
      <c r="U6" s="74">
        <f>P8G1!M92</f>
        <v>0</v>
      </c>
      <c r="V6" s="74">
        <f>P8G1!M93</f>
        <v>15695</v>
      </c>
      <c r="W6" s="74">
        <f>SUM(T6:V6)</f>
        <v>11995417</v>
      </c>
    </row>
    <row r="10" spans="1:23" ht="18.75" x14ac:dyDescent="0.3">
      <c r="P10" s="512" t="str">
        <f>Master1!L2</f>
        <v>iz/kkukpk;Z</v>
      </c>
      <c r="Q10" s="512"/>
      <c r="R10" s="512"/>
      <c r="S10" s="512"/>
      <c r="T10" s="512"/>
      <c r="U10" s="512"/>
      <c r="V10" s="512"/>
    </row>
    <row r="11" spans="1:23" ht="18.75" x14ac:dyDescent="0.3">
      <c r="P11" s="512" t="str">
        <f>Master1!L3</f>
        <v>jktdh; mPp ek/;fed fo|ky;</v>
      </c>
      <c r="Q11" s="512"/>
      <c r="R11" s="512"/>
      <c r="S11" s="512"/>
      <c r="T11" s="512"/>
      <c r="U11" s="512"/>
      <c r="V11" s="512"/>
    </row>
    <row r="12" spans="1:23" ht="18.75" x14ac:dyDescent="0.3">
      <c r="I12" s="221">
        <v>22</v>
      </c>
      <c r="P12" s="512" t="str">
        <f>Master1!L4</f>
        <v>vkarjksyh lkaxk &amp; ijcrlj ¼ukxkSj½</v>
      </c>
      <c r="Q12" s="512"/>
      <c r="R12" s="512"/>
      <c r="S12" s="512"/>
      <c r="T12" s="512"/>
      <c r="U12" s="512"/>
      <c r="V12" s="512"/>
    </row>
  </sheetData>
  <sheetProtection algorithmName="SHA-512" hashValue="mOI+/wwbg42W+pgYL6glWd0Ed1gwUERbhZBVmHBD/r7L35GrIDF9LOQ5JBf/V4Mqy4ket9rzWveb+w3nSF7cdQ==" saltValue="02TwYSoWNn76fIoGCTqNhQ==" spinCount="100000" sheet="1" objects="1" scenarios="1" formatCells="0" formatColumns="0" formatRows="0"/>
  <mergeCells count="8">
    <mergeCell ref="P10:V10"/>
    <mergeCell ref="P11:V11"/>
    <mergeCell ref="P12:V12"/>
    <mergeCell ref="A1:W1"/>
    <mergeCell ref="A2:W2"/>
    <mergeCell ref="F3:K3"/>
    <mergeCell ref="L3:O3"/>
    <mergeCell ref="A3:E3"/>
  </mergeCells>
  <printOptions horizontalCentered="1"/>
  <pageMargins left="0.7" right="0.45" top="0.5" bottom="0.5" header="0.3" footer="0.3"/>
  <pageSetup scale="54" orientation="landscape" r:id="rId1"/>
  <headerFooter>
    <oddFooter>&amp;C&amp;Z&amp;F&amp;R&amp;A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O61"/>
  <sheetViews>
    <sheetView view="pageBreakPreview" topLeftCell="A37" zoomScaleSheetLayoutView="100" workbookViewId="0">
      <selection activeCell="J48" sqref="J48"/>
    </sheetView>
  </sheetViews>
  <sheetFormatPr defaultColWidth="9.28515625" defaultRowHeight="14.25" x14ac:dyDescent="0.2"/>
  <cols>
    <col min="1" max="1" width="19.28515625" style="40" customWidth="1"/>
    <col min="2" max="2" width="11.7109375" style="41" customWidth="1"/>
    <col min="3" max="3" width="8.28515625" style="10" customWidth="1"/>
    <col min="4" max="4" width="9.28515625" style="10"/>
    <col min="5" max="5" width="8.28515625" style="10" customWidth="1"/>
    <col min="6" max="6" width="8" style="10" customWidth="1"/>
    <col min="7" max="7" width="8.7109375" style="10" customWidth="1"/>
    <col min="8" max="8" width="9.28515625" style="10"/>
    <col min="9" max="9" width="8" style="10" customWidth="1"/>
    <col min="10" max="11" width="8.7109375" style="10" customWidth="1"/>
    <col min="12" max="12" width="8.5703125" style="10" customWidth="1"/>
    <col min="13" max="13" width="8.7109375" style="10" customWidth="1"/>
    <col min="14" max="14" width="8.42578125" style="10" customWidth="1"/>
    <col min="15" max="15" width="11.85546875" style="10" customWidth="1"/>
    <col min="16" max="16384" width="9.28515625" style="10"/>
  </cols>
  <sheetData>
    <row r="1" spans="1:15" ht="20.25" x14ac:dyDescent="0.3">
      <c r="A1" s="487" t="str">
        <f>Master1!$C$1</f>
        <v>dk;kZy; iz/kkukpk;Z jktdh; mPp ek/;fed fo|ky; vkarjksyh lkaxk &amp; ijcrlj ¼ukxkSj½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682"/>
    </row>
    <row r="2" spans="1:15" ht="18.75" x14ac:dyDescent="0.3">
      <c r="A2" s="485" t="s">
        <v>436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</row>
    <row r="3" spans="1:15" ht="21" x14ac:dyDescent="0.35">
      <c r="A3" s="673"/>
      <c r="B3" s="673"/>
      <c r="C3" s="673"/>
      <c r="D3" s="673"/>
      <c r="E3" s="673"/>
      <c r="F3" s="673"/>
      <c r="G3" s="674"/>
      <c r="H3" s="674"/>
      <c r="I3" s="674"/>
      <c r="J3" s="36"/>
      <c r="K3" s="675" t="s">
        <v>207</v>
      </c>
      <c r="L3" s="675"/>
      <c r="M3" s="675">
        <f>Master1!C3</f>
        <v>34581</v>
      </c>
      <c r="N3" s="675"/>
      <c r="O3" s="36"/>
    </row>
    <row r="4" spans="1:15" ht="18" x14ac:dyDescent="0.25">
      <c r="D4" s="684" t="s">
        <v>406</v>
      </c>
      <c r="E4" s="684"/>
      <c r="F4" s="684"/>
      <c r="G4" s="676" t="str">
        <f>Master1!$C$4</f>
        <v>2202-02-109-01-00</v>
      </c>
      <c r="H4" s="676"/>
      <c r="I4" s="676"/>
      <c r="J4" s="676"/>
      <c r="K4" s="676"/>
      <c r="L4" s="676"/>
      <c r="M4" s="676" t="str">
        <f>Master1!$H$4</f>
        <v>STATE FUND</v>
      </c>
      <c r="N4" s="676"/>
      <c r="O4" s="676"/>
    </row>
    <row r="5" spans="1:15" ht="15.75" customHeight="1" x14ac:dyDescent="0.2">
      <c r="A5" s="677" t="s">
        <v>36</v>
      </c>
      <c r="B5" s="678" t="s">
        <v>41</v>
      </c>
      <c r="C5" s="680" t="s">
        <v>37</v>
      </c>
      <c r="D5" s="680"/>
      <c r="E5" s="680"/>
      <c r="F5" s="680"/>
      <c r="G5" s="681"/>
      <c r="H5" s="681"/>
      <c r="I5" s="680"/>
      <c r="J5" s="680"/>
      <c r="K5" s="680"/>
      <c r="L5" s="680"/>
      <c r="M5" s="680"/>
      <c r="N5" s="680"/>
      <c r="O5" s="597" t="s">
        <v>32</v>
      </c>
    </row>
    <row r="6" spans="1:15" ht="15.75" x14ac:dyDescent="0.2">
      <c r="A6" s="677"/>
      <c r="B6" s="679"/>
      <c r="C6" s="262">
        <v>44297</v>
      </c>
      <c r="D6" s="262">
        <v>44327</v>
      </c>
      <c r="E6" s="262">
        <v>44358</v>
      </c>
      <c r="F6" s="262">
        <v>44388</v>
      </c>
      <c r="G6" s="262">
        <v>44419</v>
      </c>
      <c r="H6" s="262">
        <v>44450</v>
      </c>
      <c r="I6" s="262">
        <v>44480</v>
      </c>
      <c r="J6" s="262">
        <v>44511</v>
      </c>
      <c r="K6" s="262">
        <v>44541</v>
      </c>
      <c r="L6" s="262">
        <v>44572</v>
      </c>
      <c r="M6" s="262">
        <v>44603</v>
      </c>
      <c r="N6" s="262">
        <v>44631</v>
      </c>
      <c r="O6" s="597"/>
    </row>
    <row r="7" spans="1:15" ht="18.75" x14ac:dyDescent="0.3">
      <c r="A7" s="191" t="str">
        <f>'Master GA19'!A6</f>
        <v>laosru ¼01½</v>
      </c>
      <c r="B7" s="193">
        <f>'Master GA19'!B6</f>
        <v>11000000</v>
      </c>
      <c r="C7" s="194">
        <f>'Master GA19'!C6</f>
        <v>1219606</v>
      </c>
      <c r="D7" s="194">
        <f>'Master GA19'!D6</f>
        <v>817350</v>
      </c>
      <c r="E7" s="194">
        <f>'Master GA19'!E6</f>
        <v>817350</v>
      </c>
      <c r="F7" s="194">
        <f>'Master GA19'!F6</f>
        <v>885796</v>
      </c>
      <c r="G7" s="194">
        <f>'Master GA19'!G6</f>
        <v>920855</v>
      </c>
      <c r="H7" s="194">
        <f>'Master GA19'!H6</f>
        <v>927289</v>
      </c>
      <c r="I7" s="194">
        <f>'Master GA19'!I6</f>
        <v>920855</v>
      </c>
      <c r="J7" s="194">
        <f>'Master GA19'!J6</f>
        <v>903892</v>
      </c>
      <c r="K7" s="194">
        <f>'Master GA19'!K6</f>
        <v>993174</v>
      </c>
      <c r="L7" s="194">
        <f>'Master GA19'!L6</f>
        <v>849700</v>
      </c>
      <c r="M7" s="194">
        <f>'Master GA19'!M6</f>
        <v>870140</v>
      </c>
      <c r="N7" s="194">
        <f>'Master GA19'!N6</f>
        <v>870140</v>
      </c>
      <c r="O7" s="45">
        <f>SUM(C7:N7)</f>
        <v>10996147</v>
      </c>
    </row>
    <row r="8" spans="1:15" ht="18.75" x14ac:dyDescent="0.3">
      <c r="A8" s="191" t="str">
        <f>'Master GA19'!A7</f>
        <v>;k=k O;; ¼03½</v>
      </c>
      <c r="B8" s="193">
        <f>'Master GA19'!B7</f>
        <v>23254</v>
      </c>
      <c r="C8" s="194">
        <f>'Master GA19'!C7</f>
        <v>0</v>
      </c>
      <c r="D8" s="194">
        <f>'Master GA19'!D7</f>
        <v>0</v>
      </c>
      <c r="E8" s="194">
        <f>'Master GA19'!E7</f>
        <v>0</v>
      </c>
      <c r="F8" s="194">
        <f>'Master GA19'!F7</f>
        <v>0</v>
      </c>
      <c r="G8" s="194">
        <f>'Master GA19'!G7</f>
        <v>0</v>
      </c>
      <c r="H8" s="194">
        <f>'Master GA19'!H7</f>
        <v>0</v>
      </c>
      <c r="I8" s="194">
        <f>'Master GA19'!I7</f>
        <v>0</v>
      </c>
      <c r="J8" s="194">
        <f>'Master GA19'!J7</f>
        <v>0</v>
      </c>
      <c r="K8" s="194">
        <f>'Master GA19'!K7</f>
        <v>0</v>
      </c>
      <c r="L8" s="194">
        <f>'Master GA19'!L7</f>
        <v>0</v>
      </c>
      <c r="M8" s="194">
        <f>'Master GA19'!M7</f>
        <v>0</v>
      </c>
      <c r="N8" s="194">
        <f>'Master GA19'!N7</f>
        <v>23254</v>
      </c>
      <c r="O8" s="45">
        <f t="shared" ref="O8:O16" si="0">SUM(C8:N8)</f>
        <v>23254</v>
      </c>
    </row>
    <row r="9" spans="1:15" ht="18.75" x14ac:dyDescent="0.3">
      <c r="A9" s="191" t="str">
        <f>'Master GA19'!A8</f>
        <v>fpfdRlk O;; ¼04½</v>
      </c>
      <c r="B9" s="193">
        <f>'Master GA19'!B8</f>
        <v>0</v>
      </c>
      <c r="C9" s="194">
        <f>'Master GA19'!C8</f>
        <v>0</v>
      </c>
      <c r="D9" s="194">
        <f>'Master GA19'!D8</f>
        <v>0</v>
      </c>
      <c r="E9" s="194">
        <f>'Master GA19'!E8</f>
        <v>0</v>
      </c>
      <c r="F9" s="194">
        <f>'Master GA19'!F8</f>
        <v>0</v>
      </c>
      <c r="G9" s="194">
        <f>'Master GA19'!G8</f>
        <v>0</v>
      </c>
      <c r="H9" s="194">
        <f>'Master GA19'!H8</f>
        <v>0</v>
      </c>
      <c r="I9" s="194">
        <f>'Master GA19'!I8</f>
        <v>0</v>
      </c>
      <c r="J9" s="194">
        <f>'Master GA19'!J8</f>
        <v>0</v>
      </c>
      <c r="K9" s="194">
        <f>'Master GA19'!K8</f>
        <v>0</v>
      </c>
      <c r="L9" s="194">
        <f>'Master GA19'!L8</f>
        <v>0</v>
      </c>
      <c r="M9" s="194">
        <f>'Master GA19'!M8</f>
        <v>0</v>
      </c>
      <c r="N9" s="194">
        <f>'Master GA19'!N8</f>
        <v>0</v>
      </c>
      <c r="O9" s="45">
        <f t="shared" si="0"/>
        <v>0</v>
      </c>
    </row>
    <row r="10" spans="1:15" ht="18.75" x14ac:dyDescent="0.3">
      <c r="A10" s="191" t="str">
        <f>'Master GA19'!A9</f>
        <v>dk;kZy; O;; ¼05½</v>
      </c>
      <c r="B10" s="193">
        <f>'Master GA19'!B9</f>
        <v>2000</v>
      </c>
      <c r="C10" s="194">
        <f>'Master GA19'!C9</f>
        <v>0</v>
      </c>
      <c r="D10" s="194">
        <f>'Master GA19'!D9</f>
        <v>0</v>
      </c>
      <c r="E10" s="194">
        <f>'Master GA19'!E9</f>
        <v>0</v>
      </c>
      <c r="F10" s="194">
        <f>'Master GA19'!F9</f>
        <v>0</v>
      </c>
      <c r="G10" s="194">
        <f>'Master GA19'!G9</f>
        <v>0</v>
      </c>
      <c r="H10" s="194">
        <f>'Master GA19'!H9</f>
        <v>0</v>
      </c>
      <c r="I10" s="194">
        <f>'Master GA19'!I9</f>
        <v>0</v>
      </c>
      <c r="J10" s="194">
        <f>'Master GA19'!J9</f>
        <v>0</v>
      </c>
      <c r="K10" s="194">
        <f>'Master GA19'!K9</f>
        <v>0</v>
      </c>
      <c r="L10" s="194">
        <f>'Master GA19'!L9</f>
        <v>0</v>
      </c>
      <c r="M10" s="194">
        <f>'Master GA19'!M9</f>
        <v>1996</v>
      </c>
      <c r="N10" s="194">
        <f>'Master GA19'!N9</f>
        <v>0</v>
      </c>
      <c r="O10" s="45">
        <f t="shared" si="0"/>
        <v>1996</v>
      </c>
    </row>
    <row r="11" spans="1:15" ht="18.75" x14ac:dyDescent="0.3">
      <c r="A11" s="191" t="str">
        <f>'Master GA19'!A10</f>
        <v>iqLrdky; ¼31½</v>
      </c>
      <c r="B11" s="193">
        <f>'Master GA19'!B10</f>
        <v>0</v>
      </c>
      <c r="C11" s="194">
        <f>'Master GA19'!C10</f>
        <v>0</v>
      </c>
      <c r="D11" s="194">
        <f>'Master GA19'!D10</f>
        <v>0</v>
      </c>
      <c r="E11" s="194">
        <f>'Master GA19'!E10</f>
        <v>0</v>
      </c>
      <c r="F11" s="194">
        <f>'Master GA19'!F10</f>
        <v>0</v>
      </c>
      <c r="G11" s="194">
        <f>'Master GA19'!G10</f>
        <v>0</v>
      </c>
      <c r="H11" s="194">
        <f>'Master GA19'!H10</f>
        <v>0</v>
      </c>
      <c r="I11" s="194">
        <f>'Master GA19'!I10</f>
        <v>0</v>
      </c>
      <c r="J11" s="194">
        <f>'Master GA19'!J10</f>
        <v>0</v>
      </c>
      <c r="K11" s="194">
        <f>'Master GA19'!K10</f>
        <v>0</v>
      </c>
      <c r="L11" s="194">
        <f>'Master GA19'!L10</f>
        <v>0</v>
      </c>
      <c r="M11" s="194">
        <f>'Master GA19'!M10</f>
        <v>0</v>
      </c>
      <c r="N11" s="194">
        <f>'Master GA19'!N10</f>
        <v>0</v>
      </c>
      <c r="O11" s="45">
        <f t="shared" si="0"/>
        <v>0</v>
      </c>
    </row>
    <row r="12" spans="1:15" ht="18.75" x14ac:dyDescent="0.3">
      <c r="A12" s="191" t="str">
        <f>'Master GA19'!A11</f>
        <v>iz;ksx'kkyk ¼33½</v>
      </c>
      <c r="B12" s="193">
        <f>'Master GA19'!B11</f>
        <v>0</v>
      </c>
      <c r="C12" s="194">
        <f>'Master GA19'!C11</f>
        <v>0</v>
      </c>
      <c r="D12" s="194">
        <f>'Master GA19'!D11</f>
        <v>0</v>
      </c>
      <c r="E12" s="194">
        <f>'Master GA19'!E11</f>
        <v>0</v>
      </c>
      <c r="F12" s="194">
        <f>'Master GA19'!F11</f>
        <v>0</v>
      </c>
      <c r="G12" s="194">
        <f>'Master GA19'!G11</f>
        <v>0</v>
      </c>
      <c r="H12" s="194">
        <f>'Master GA19'!H11</f>
        <v>0</v>
      </c>
      <c r="I12" s="194">
        <f>'Master GA19'!I11</f>
        <v>0</v>
      </c>
      <c r="J12" s="194">
        <f>'Master GA19'!J11</f>
        <v>0</v>
      </c>
      <c r="K12" s="194">
        <f>'Master GA19'!K11</f>
        <v>0</v>
      </c>
      <c r="L12" s="194">
        <f>'Master GA19'!L11</f>
        <v>0</v>
      </c>
      <c r="M12" s="194">
        <f>'Master GA19'!M11</f>
        <v>0</v>
      </c>
      <c r="N12" s="194">
        <f>'Master GA19'!N11</f>
        <v>0</v>
      </c>
      <c r="O12" s="45">
        <f t="shared" si="0"/>
        <v>0</v>
      </c>
    </row>
    <row r="13" spans="1:15" ht="18.75" x14ac:dyDescent="0.3">
      <c r="A13" s="191" t="str">
        <f>'Master GA19'!A12</f>
        <v>onhZ ¼37½</v>
      </c>
      <c r="B13" s="193">
        <f>'Master GA19'!B12</f>
        <v>0</v>
      </c>
      <c r="C13" s="194">
        <f>'Master GA19'!C12</f>
        <v>0</v>
      </c>
      <c r="D13" s="194">
        <f>'Master GA19'!D12</f>
        <v>0</v>
      </c>
      <c r="E13" s="194">
        <f>'Master GA19'!E12</f>
        <v>0</v>
      </c>
      <c r="F13" s="194">
        <f>'Master GA19'!F12</f>
        <v>0</v>
      </c>
      <c r="G13" s="194">
        <f>'Master GA19'!G12</f>
        <v>0</v>
      </c>
      <c r="H13" s="194">
        <f>'Master GA19'!H12</f>
        <v>0</v>
      </c>
      <c r="I13" s="194">
        <f>'Master GA19'!I12</f>
        <v>0</v>
      </c>
      <c r="J13" s="194">
        <f>'Master GA19'!J12</f>
        <v>0</v>
      </c>
      <c r="K13" s="194">
        <f>'Master GA19'!K12</f>
        <v>0</v>
      </c>
      <c r="L13" s="194">
        <f>'Master GA19'!L12</f>
        <v>0</v>
      </c>
      <c r="M13" s="194">
        <f>'Master GA19'!M12</f>
        <v>0</v>
      </c>
      <c r="N13" s="194">
        <f>'Master GA19'!N12</f>
        <v>0</v>
      </c>
      <c r="O13" s="45">
        <f t="shared" si="0"/>
        <v>0</v>
      </c>
    </row>
    <row r="14" spans="1:15" ht="18.75" x14ac:dyDescent="0.3">
      <c r="A14" s="191" t="str">
        <f>'Master GA19'!A13</f>
        <v>fo-lsok O;; ¼57½</v>
      </c>
      <c r="B14" s="193">
        <f>'Master GA19'!B13</f>
        <v>0</v>
      </c>
      <c r="C14" s="194">
        <f>'Master GA19'!C13</f>
        <v>0</v>
      </c>
      <c r="D14" s="194">
        <f>'Master GA19'!D13</f>
        <v>0</v>
      </c>
      <c r="E14" s="194">
        <f>'Master GA19'!E13</f>
        <v>0</v>
      </c>
      <c r="F14" s="194">
        <f>'Master GA19'!F13</f>
        <v>0</v>
      </c>
      <c r="G14" s="194">
        <f>'Master GA19'!G13</f>
        <v>0</v>
      </c>
      <c r="H14" s="194">
        <f>'Master GA19'!H13</f>
        <v>0</v>
      </c>
      <c r="I14" s="194">
        <f>'Master GA19'!I13</f>
        <v>0</v>
      </c>
      <c r="J14" s="194">
        <f>'Master GA19'!J13</f>
        <v>0</v>
      </c>
      <c r="K14" s="194">
        <f>'Master GA19'!K13</f>
        <v>0</v>
      </c>
      <c r="L14" s="194">
        <f>'Master GA19'!L13</f>
        <v>0</v>
      </c>
      <c r="M14" s="194">
        <f>'Master GA19'!M13</f>
        <v>0</v>
      </c>
      <c r="N14" s="194">
        <f>'Master GA19'!N13</f>
        <v>0</v>
      </c>
      <c r="O14" s="45">
        <f t="shared" si="0"/>
        <v>0</v>
      </c>
    </row>
    <row r="15" spans="1:15" ht="18.75" x14ac:dyDescent="0.3">
      <c r="A15" s="191" t="str">
        <f>'Master GA19'!A14</f>
        <v>vU;  ¼½</v>
      </c>
      <c r="B15" s="193">
        <f>'Master GA19'!B14</f>
        <v>0</v>
      </c>
      <c r="C15" s="194">
        <f>'Master GA19'!C14</f>
        <v>0</v>
      </c>
      <c r="D15" s="194">
        <f>'Master GA19'!D14</f>
        <v>0</v>
      </c>
      <c r="E15" s="194">
        <f>'Master GA19'!E14</f>
        <v>0</v>
      </c>
      <c r="F15" s="194">
        <f>'Master GA19'!F14</f>
        <v>0</v>
      </c>
      <c r="G15" s="194">
        <f>'Master GA19'!G14</f>
        <v>0</v>
      </c>
      <c r="H15" s="194">
        <f>'Master GA19'!H14</f>
        <v>0</v>
      </c>
      <c r="I15" s="194">
        <f>'Master GA19'!I14</f>
        <v>0</v>
      </c>
      <c r="J15" s="194">
        <f>'Master GA19'!J14</f>
        <v>0</v>
      </c>
      <c r="K15" s="194">
        <f>'Master GA19'!K14</f>
        <v>0</v>
      </c>
      <c r="L15" s="194">
        <f>'Master GA19'!L14</f>
        <v>0</v>
      </c>
      <c r="M15" s="194">
        <f>'Master GA19'!M14</f>
        <v>0</v>
      </c>
      <c r="N15" s="194">
        <f>'Master GA19'!N14</f>
        <v>0</v>
      </c>
      <c r="O15" s="45">
        <f t="shared" si="0"/>
        <v>0</v>
      </c>
    </row>
    <row r="16" spans="1:15" ht="18.75" x14ac:dyDescent="0.3">
      <c r="A16" s="191" t="str">
        <f>'Master GA19'!$A$15</f>
        <v>vU;  ¼½</v>
      </c>
      <c r="B16" s="193">
        <f>'Master GA19'!B15</f>
        <v>0</v>
      </c>
      <c r="C16" s="194">
        <f>'Master GA19'!C15</f>
        <v>0</v>
      </c>
      <c r="D16" s="194">
        <f>'Master GA19'!D15</f>
        <v>0</v>
      </c>
      <c r="E16" s="194">
        <f>'Master GA19'!E15</f>
        <v>0</v>
      </c>
      <c r="F16" s="194">
        <f>'Master GA19'!F15</f>
        <v>0</v>
      </c>
      <c r="G16" s="194">
        <f>'Master GA19'!G15</f>
        <v>0</v>
      </c>
      <c r="H16" s="194">
        <f>'Master GA19'!H15</f>
        <v>0</v>
      </c>
      <c r="I16" s="194">
        <f>'Master GA19'!I15</f>
        <v>0</v>
      </c>
      <c r="J16" s="194">
        <f>'Master GA19'!J15</f>
        <v>0</v>
      </c>
      <c r="K16" s="194">
        <f>'Master GA19'!K15</f>
        <v>0</v>
      </c>
      <c r="L16" s="194">
        <f>'Master GA19'!L15</f>
        <v>0</v>
      </c>
      <c r="M16" s="194">
        <f>'Master GA19'!M15</f>
        <v>0</v>
      </c>
      <c r="N16" s="194">
        <f>'Master GA19'!N15</f>
        <v>0</v>
      </c>
      <c r="O16" s="45">
        <f t="shared" si="0"/>
        <v>0</v>
      </c>
    </row>
    <row r="17" spans="1:15" ht="18.75" x14ac:dyDescent="0.3">
      <c r="A17" s="192"/>
      <c r="B17" s="37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37"/>
    </row>
    <row r="18" spans="1:15" ht="18.75" x14ac:dyDescent="0.3">
      <c r="A18" s="192"/>
      <c r="B18" s="37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37"/>
    </row>
    <row r="19" spans="1:15" ht="18.75" x14ac:dyDescent="0.3">
      <c r="A19" s="192"/>
      <c r="B19" s="37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37"/>
    </row>
    <row r="20" spans="1:15" ht="18.75" x14ac:dyDescent="0.3">
      <c r="A20" s="192"/>
      <c r="B20" s="37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37"/>
    </row>
    <row r="21" spans="1:15" ht="18.75" x14ac:dyDescent="0.3">
      <c r="A21" s="192"/>
      <c r="B21" s="37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37"/>
    </row>
    <row r="22" spans="1:15" ht="18.75" x14ac:dyDescent="0.3">
      <c r="A22" s="191" t="s">
        <v>32</v>
      </c>
      <c r="B22" s="45">
        <f>SUM(B7:B21)</f>
        <v>11025254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45">
        <f>SUM(C22:N22)</f>
        <v>0</v>
      </c>
    </row>
    <row r="23" spans="1:15" ht="15.75" x14ac:dyDescent="0.25">
      <c r="A23" s="683" t="s">
        <v>38</v>
      </c>
      <c r="B23" s="683"/>
      <c r="C23" s="46">
        <f t="shared" ref="C23:O23" si="1">SUM(C7:C22)</f>
        <v>1219606</v>
      </c>
      <c r="D23" s="46">
        <f t="shared" si="1"/>
        <v>817350</v>
      </c>
      <c r="E23" s="46">
        <f t="shared" si="1"/>
        <v>817350</v>
      </c>
      <c r="F23" s="46">
        <f t="shared" si="1"/>
        <v>885796</v>
      </c>
      <c r="G23" s="46">
        <f t="shared" si="1"/>
        <v>920855</v>
      </c>
      <c r="H23" s="46">
        <f t="shared" si="1"/>
        <v>927289</v>
      </c>
      <c r="I23" s="46">
        <f t="shared" si="1"/>
        <v>920855</v>
      </c>
      <c r="J23" s="46">
        <f t="shared" si="1"/>
        <v>903892</v>
      </c>
      <c r="K23" s="46">
        <f t="shared" si="1"/>
        <v>993174</v>
      </c>
      <c r="L23" s="46">
        <f t="shared" si="1"/>
        <v>849700</v>
      </c>
      <c r="M23" s="46">
        <f t="shared" si="1"/>
        <v>872136</v>
      </c>
      <c r="N23" s="46">
        <f t="shared" si="1"/>
        <v>893394</v>
      </c>
      <c r="O23" s="45">
        <f t="shared" si="1"/>
        <v>11021397</v>
      </c>
    </row>
    <row r="24" spans="1:15" ht="15.75" x14ac:dyDescent="0.25">
      <c r="A24" s="683" t="s">
        <v>39</v>
      </c>
      <c r="B24" s="683"/>
      <c r="C24" s="370"/>
      <c r="D24" s="46">
        <f>C25</f>
        <v>1219606</v>
      </c>
      <c r="E24" s="46">
        <f t="shared" ref="E24:N24" si="2">D25</f>
        <v>2036956</v>
      </c>
      <c r="F24" s="46">
        <f t="shared" si="2"/>
        <v>2854306</v>
      </c>
      <c r="G24" s="46">
        <f t="shared" si="2"/>
        <v>3740102</v>
      </c>
      <c r="H24" s="46">
        <f t="shared" si="2"/>
        <v>4660957</v>
      </c>
      <c r="I24" s="46">
        <f t="shared" si="2"/>
        <v>5588246</v>
      </c>
      <c r="J24" s="46">
        <f t="shared" si="2"/>
        <v>6509101</v>
      </c>
      <c r="K24" s="46">
        <f t="shared" si="2"/>
        <v>7412993</v>
      </c>
      <c r="L24" s="46">
        <f t="shared" si="2"/>
        <v>8406167</v>
      </c>
      <c r="M24" s="46">
        <f t="shared" si="2"/>
        <v>9255867</v>
      </c>
      <c r="N24" s="46">
        <f t="shared" si="2"/>
        <v>10128003</v>
      </c>
      <c r="O24" s="37"/>
    </row>
    <row r="25" spans="1:15" ht="15.75" x14ac:dyDescent="0.25">
      <c r="A25" s="683" t="s">
        <v>40</v>
      </c>
      <c r="B25" s="683"/>
      <c r="C25" s="46">
        <f>SUM(C23:C24)</f>
        <v>1219606</v>
      </c>
      <c r="D25" s="46">
        <f t="shared" ref="D25:N25" si="3">SUM(D23:D24)</f>
        <v>2036956</v>
      </c>
      <c r="E25" s="46">
        <f t="shared" si="3"/>
        <v>2854306</v>
      </c>
      <c r="F25" s="46">
        <f t="shared" si="3"/>
        <v>3740102</v>
      </c>
      <c r="G25" s="46">
        <f t="shared" si="3"/>
        <v>4660957</v>
      </c>
      <c r="H25" s="46">
        <f t="shared" si="3"/>
        <v>5588246</v>
      </c>
      <c r="I25" s="46">
        <f t="shared" si="3"/>
        <v>6509101</v>
      </c>
      <c r="J25" s="46">
        <f t="shared" si="3"/>
        <v>7412993</v>
      </c>
      <c r="K25" s="46">
        <f t="shared" si="3"/>
        <v>8406167</v>
      </c>
      <c r="L25" s="46">
        <f t="shared" si="3"/>
        <v>9255867</v>
      </c>
      <c r="M25" s="46">
        <f t="shared" si="3"/>
        <v>10128003</v>
      </c>
      <c r="N25" s="46">
        <f t="shared" si="3"/>
        <v>11021397</v>
      </c>
      <c r="O25" s="37"/>
    </row>
    <row r="26" spans="1:15" ht="30" x14ac:dyDescent="0.4">
      <c r="O26" s="42"/>
    </row>
    <row r="27" spans="1:15" ht="18.75" x14ac:dyDescent="0.3">
      <c r="L27" s="547" t="str">
        <f>Master1!L2</f>
        <v>iz/kkukpk;Z</v>
      </c>
      <c r="M27" s="547"/>
      <c r="N27" s="547"/>
      <c r="O27" s="547"/>
    </row>
    <row r="28" spans="1:15" ht="18.75" x14ac:dyDescent="0.3">
      <c r="L28" s="547" t="str">
        <f>Master1!L3</f>
        <v>jktdh; mPp ek/;fed fo|ky;</v>
      </c>
      <c r="M28" s="547"/>
      <c r="N28" s="547"/>
      <c r="O28" s="547"/>
    </row>
    <row r="29" spans="1:15" ht="18.75" x14ac:dyDescent="0.3">
      <c r="G29" s="221">
        <v>23</v>
      </c>
      <c r="L29" s="547" t="str">
        <f>Master1!L4</f>
        <v>vkarjksyh lkaxk &amp; ijcrlj ¼ukxkSj½</v>
      </c>
      <c r="M29" s="547"/>
      <c r="N29" s="547"/>
      <c r="O29" s="547"/>
    </row>
    <row r="30" spans="1:15" ht="20.25" x14ac:dyDescent="0.3">
      <c r="A30" s="487" t="str">
        <f>Master1!$C$1</f>
        <v>dk;kZy; iz/kkukpk;Z jktdh; mPp ek/;fed fo|ky; vkarjksyh lkaxk &amp; ijcrlj ¼ukxkSj½</v>
      </c>
      <c r="B30" s="487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682"/>
    </row>
    <row r="31" spans="1:15" ht="18.75" x14ac:dyDescent="0.3">
      <c r="A31" s="485" t="s">
        <v>467</v>
      </c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</row>
    <row r="32" spans="1:15" ht="21" x14ac:dyDescent="0.35">
      <c r="A32" s="673"/>
      <c r="B32" s="673"/>
      <c r="C32" s="673"/>
      <c r="D32" s="673"/>
      <c r="E32" s="673"/>
      <c r="F32" s="673"/>
      <c r="G32" s="674"/>
      <c r="H32" s="674"/>
      <c r="I32" s="674"/>
      <c r="J32" s="36"/>
      <c r="K32" s="675" t="s">
        <v>300</v>
      </c>
      <c r="L32" s="675"/>
      <c r="M32" s="675">
        <f>Master1!C3</f>
        <v>34581</v>
      </c>
      <c r="N32" s="675"/>
      <c r="O32" s="36"/>
    </row>
    <row r="33" spans="1:15" ht="18" x14ac:dyDescent="0.25">
      <c r="D33" s="684" t="s">
        <v>406</v>
      </c>
      <c r="E33" s="684"/>
      <c r="F33" s="684"/>
      <c r="G33" s="676" t="str">
        <f>Master1!$C$4</f>
        <v>2202-02-109-01-00</v>
      </c>
      <c r="H33" s="676"/>
      <c r="I33" s="676"/>
      <c r="J33" s="676"/>
      <c r="K33" s="676"/>
      <c r="L33" s="676"/>
      <c r="M33" s="676" t="str">
        <f>Master1!$H$4</f>
        <v>STATE FUND</v>
      </c>
      <c r="N33" s="676"/>
      <c r="O33" s="676"/>
    </row>
    <row r="34" spans="1:15" ht="15.75" x14ac:dyDescent="0.2">
      <c r="A34" s="685" t="s">
        <v>36</v>
      </c>
      <c r="B34" s="687" t="s">
        <v>41</v>
      </c>
      <c r="C34" s="597" t="s">
        <v>37</v>
      </c>
      <c r="D34" s="597"/>
      <c r="E34" s="597"/>
      <c r="F34" s="597"/>
      <c r="G34" s="688"/>
      <c r="H34" s="688"/>
      <c r="I34" s="597"/>
      <c r="J34" s="597"/>
      <c r="K34" s="597"/>
      <c r="L34" s="597"/>
      <c r="M34" s="597"/>
      <c r="N34" s="597"/>
      <c r="O34" s="597" t="s">
        <v>32</v>
      </c>
    </row>
    <row r="35" spans="1:15" ht="15.75" x14ac:dyDescent="0.2">
      <c r="A35" s="686"/>
      <c r="B35" s="687"/>
      <c r="C35" s="262">
        <v>44662</v>
      </c>
      <c r="D35" s="262">
        <v>44692</v>
      </c>
      <c r="E35" s="262">
        <v>44723</v>
      </c>
      <c r="F35" s="262">
        <v>44753</v>
      </c>
      <c r="G35" s="262">
        <v>44784</v>
      </c>
      <c r="H35" s="262">
        <v>44815</v>
      </c>
      <c r="I35" s="262">
        <v>44845</v>
      </c>
      <c r="J35" s="262">
        <v>44876</v>
      </c>
      <c r="K35" s="262">
        <v>44906</v>
      </c>
      <c r="L35" s="262">
        <v>44937</v>
      </c>
      <c r="M35" s="262">
        <v>44968</v>
      </c>
      <c r="N35" s="262">
        <v>44996</v>
      </c>
      <c r="O35" s="597"/>
    </row>
    <row r="36" spans="1:15" ht="18.75" x14ac:dyDescent="0.3">
      <c r="A36" s="191" t="str">
        <f t="shared" ref="A36:A38" si="4">A7</f>
        <v>laosru ¼01½</v>
      </c>
      <c r="B36" s="196">
        <f>'Master GA19'!B28</f>
        <v>3769794</v>
      </c>
      <c r="C36" s="197">
        <f>'Master GA19'!C28</f>
        <v>951750</v>
      </c>
      <c r="D36" s="197">
        <f>'Master GA19'!D28</f>
        <v>1027942</v>
      </c>
      <c r="E36" s="197">
        <f>'Master GA19'!E28</f>
        <v>895051</v>
      </c>
      <c r="F36" s="197">
        <f>'Master GA19'!F28</f>
        <v>895051</v>
      </c>
      <c r="G36" s="197">
        <f>'Master GA19'!G28</f>
        <v>930644</v>
      </c>
      <c r="H36" s="197">
        <f>'Master GA19'!H28</f>
        <v>0</v>
      </c>
      <c r="I36" s="197">
        <f>'Master GA19'!I28</f>
        <v>0</v>
      </c>
      <c r="J36" s="197">
        <f>'Master GA19'!J28</f>
        <v>0</v>
      </c>
      <c r="K36" s="197">
        <f>'Master GA19'!K28</f>
        <v>0</v>
      </c>
      <c r="L36" s="197">
        <f>'Master GA19'!L28</f>
        <v>0</v>
      </c>
      <c r="M36" s="197">
        <f>'Master GA19'!M28</f>
        <v>0</v>
      </c>
      <c r="N36" s="197">
        <f>'Master GA19'!N28</f>
        <v>0</v>
      </c>
      <c r="O36" s="47">
        <f t="shared" ref="O36:O45" si="5">SUM(C36:N36)</f>
        <v>4700438</v>
      </c>
    </row>
    <row r="37" spans="1:15" ht="18.75" x14ac:dyDescent="0.3">
      <c r="A37" s="191" t="str">
        <f t="shared" si="4"/>
        <v>;k=k O;; ¼03½</v>
      </c>
      <c r="B37" s="196">
        <f>'Master GA19'!B29</f>
        <v>0</v>
      </c>
      <c r="C37" s="197">
        <f>'Master GA19'!C29</f>
        <v>0</v>
      </c>
      <c r="D37" s="197">
        <f>'Master GA19'!D29</f>
        <v>0</v>
      </c>
      <c r="E37" s="197">
        <f>'Master GA19'!E29</f>
        <v>0</v>
      </c>
      <c r="F37" s="197">
        <f>'Master GA19'!F29</f>
        <v>0</v>
      </c>
      <c r="G37" s="197">
        <f>'Master GA19'!G29</f>
        <v>0</v>
      </c>
      <c r="H37" s="197">
        <f>'Master GA19'!H29</f>
        <v>0</v>
      </c>
      <c r="I37" s="197">
        <f>'Master GA19'!I29</f>
        <v>0</v>
      </c>
      <c r="J37" s="197">
        <f>'Master GA19'!J29</f>
        <v>0</v>
      </c>
      <c r="K37" s="197">
        <f>'Master GA19'!K29</f>
        <v>0</v>
      </c>
      <c r="L37" s="197">
        <f>'Master GA19'!L29</f>
        <v>0</v>
      </c>
      <c r="M37" s="197">
        <f>'Master GA19'!M29</f>
        <v>0</v>
      </c>
      <c r="N37" s="197">
        <f>'Master GA19'!N29</f>
        <v>0</v>
      </c>
      <c r="O37" s="47">
        <f t="shared" si="5"/>
        <v>0</v>
      </c>
    </row>
    <row r="38" spans="1:15" ht="18.75" x14ac:dyDescent="0.3">
      <c r="A38" s="191" t="str">
        <f t="shared" si="4"/>
        <v>fpfdRlk O;; ¼04½</v>
      </c>
      <c r="B38" s="196">
        <f>'Master GA19'!B30</f>
        <v>15695</v>
      </c>
      <c r="C38" s="197">
        <f>'Master GA19'!C30</f>
        <v>0</v>
      </c>
      <c r="D38" s="197">
        <f>'Master GA19'!D30</f>
        <v>0</v>
      </c>
      <c r="E38" s="197">
        <f>'Master GA19'!E30</f>
        <v>15695</v>
      </c>
      <c r="F38" s="197">
        <f>'Master GA19'!F30</f>
        <v>0</v>
      </c>
      <c r="G38" s="197">
        <f>'Master GA19'!G30</f>
        <v>0</v>
      </c>
      <c r="H38" s="197">
        <f>'Master GA19'!H30</f>
        <v>0</v>
      </c>
      <c r="I38" s="197">
        <f>'Master GA19'!I30</f>
        <v>0</v>
      </c>
      <c r="J38" s="197">
        <f>'Master GA19'!J30</f>
        <v>0</v>
      </c>
      <c r="K38" s="197">
        <f>'Master GA19'!K30</f>
        <v>0</v>
      </c>
      <c r="L38" s="197">
        <f>'Master GA19'!L30</f>
        <v>0</v>
      </c>
      <c r="M38" s="197">
        <f>'Master GA19'!M30</f>
        <v>0</v>
      </c>
      <c r="N38" s="197">
        <f>'Master GA19'!N30</f>
        <v>0</v>
      </c>
      <c r="O38" s="47">
        <f t="shared" si="5"/>
        <v>15695</v>
      </c>
    </row>
    <row r="39" spans="1:15" ht="18.75" x14ac:dyDescent="0.3">
      <c r="A39" s="191" t="str">
        <f t="shared" ref="A39" si="6">A10</f>
        <v>dk;kZy; O;; ¼05½</v>
      </c>
      <c r="B39" s="196">
        <f>'Master GA19'!B31</f>
        <v>0</v>
      </c>
      <c r="C39" s="197">
        <f>'Master GA19'!C31</f>
        <v>0</v>
      </c>
      <c r="D39" s="197">
        <f>'Master GA19'!D31</f>
        <v>0</v>
      </c>
      <c r="E39" s="197">
        <f>'Master GA19'!E31</f>
        <v>0</v>
      </c>
      <c r="F39" s="197">
        <f>'Master GA19'!F31</f>
        <v>0</v>
      </c>
      <c r="G39" s="197">
        <f>'Master GA19'!G31</f>
        <v>0</v>
      </c>
      <c r="H39" s="197">
        <f>'Master GA19'!H31</f>
        <v>0</v>
      </c>
      <c r="I39" s="197">
        <f>'Master GA19'!I31</f>
        <v>0</v>
      </c>
      <c r="J39" s="197">
        <f>'Master GA19'!J31</f>
        <v>0</v>
      </c>
      <c r="K39" s="197">
        <f>'Master GA19'!K31</f>
        <v>0</v>
      </c>
      <c r="L39" s="197">
        <f>'Master GA19'!L31</f>
        <v>0</v>
      </c>
      <c r="M39" s="197">
        <f>'Master GA19'!M31</f>
        <v>0</v>
      </c>
      <c r="N39" s="197">
        <f>'Master GA19'!N31</f>
        <v>0</v>
      </c>
      <c r="O39" s="47">
        <f t="shared" si="5"/>
        <v>0</v>
      </c>
    </row>
    <row r="40" spans="1:15" ht="18.75" x14ac:dyDescent="0.3">
      <c r="A40" s="191" t="str">
        <f t="shared" ref="A40" si="7">A11</f>
        <v>iqLrdky; ¼31½</v>
      </c>
      <c r="B40" s="196">
        <f>'Master GA19'!B32</f>
        <v>0</v>
      </c>
      <c r="C40" s="197">
        <f>'Master GA19'!C32</f>
        <v>0</v>
      </c>
      <c r="D40" s="197">
        <f>'Master GA19'!D32</f>
        <v>0</v>
      </c>
      <c r="E40" s="197">
        <f>'Master GA19'!E32</f>
        <v>0</v>
      </c>
      <c r="F40" s="197">
        <f>'Master GA19'!F32</f>
        <v>0</v>
      </c>
      <c r="G40" s="197">
        <f>'Master GA19'!G32</f>
        <v>0</v>
      </c>
      <c r="H40" s="197">
        <f>'Master GA19'!H32</f>
        <v>0</v>
      </c>
      <c r="I40" s="197">
        <f>'Master GA19'!I32</f>
        <v>0</v>
      </c>
      <c r="J40" s="197">
        <f>'Master GA19'!J32</f>
        <v>0</v>
      </c>
      <c r="K40" s="197">
        <f>'Master GA19'!K32</f>
        <v>0</v>
      </c>
      <c r="L40" s="197">
        <f>'Master GA19'!L32</f>
        <v>0</v>
      </c>
      <c r="M40" s="197">
        <f>'Master GA19'!M32</f>
        <v>0</v>
      </c>
      <c r="N40" s="197">
        <f>'Master GA19'!N32</f>
        <v>0</v>
      </c>
      <c r="O40" s="47">
        <f t="shared" si="5"/>
        <v>0</v>
      </c>
    </row>
    <row r="41" spans="1:15" ht="18.75" x14ac:dyDescent="0.3">
      <c r="A41" s="191" t="str">
        <f t="shared" ref="A41" si="8">A12</f>
        <v>iz;ksx'kkyk ¼33½</v>
      </c>
      <c r="B41" s="196">
        <f>'Master GA19'!B33</f>
        <v>0</v>
      </c>
      <c r="C41" s="197">
        <f>'Master GA19'!C33</f>
        <v>0</v>
      </c>
      <c r="D41" s="197">
        <f>'Master GA19'!D33</f>
        <v>0</v>
      </c>
      <c r="E41" s="197">
        <f>'Master GA19'!E33</f>
        <v>0</v>
      </c>
      <c r="F41" s="197">
        <f>'Master GA19'!F33</f>
        <v>0</v>
      </c>
      <c r="G41" s="197">
        <f>'Master GA19'!G33</f>
        <v>0</v>
      </c>
      <c r="H41" s="197">
        <f>'Master GA19'!H33</f>
        <v>0</v>
      </c>
      <c r="I41" s="197">
        <f>'Master GA19'!I33</f>
        <v>0</v>
      </c>
      <c r="J41" s="197">
        <f>'Master GA19'!J33</f>
        <v>0</v>
      </c>
      <c r="K41" s="197">
        <f>'Master GA19'!K33</f>
        <v>0</v>
      </c>
      <c r="L41" s="197">
        <f>'Master GA19'!L33</f>
        <v>0</v>
      </c>
      <c r="M41" s="197">
        <f>'Master GA19'!M33</f>
        <v>0</v>
      </c>
      <c r="N41" s="197">
        <f>'Master GA19'!N33</f>
        <v>0</v>
      </c>
      <c r="O41" s="47">
        <f t="shared" si="5"/>
        <v>0</v>
      </c>
    </row>
    <row r="42" spans="1:15" ht="18.75" x14ac:dyDescent="0.3">
      <c r="A42" s="191" t="str">
        <f t="shared" ref="A42" si="9">A13</f>
        <v>onhZ ¼37½</v>
      </c>
      <c r="B42" s="196">
        <f>'Master GA19'!B34</f>
        <v>0</v>
      </c>
      <c r="C42" s="197">
        <f>'Master GA19'!C34</f>
        <v>0</v>
      </c>
      <c r="D42" s="197">
        <f>'Master GA19'!D34</f>
        <v>0</v>
      </c>
      <c r="E42" s="197">
        <f>'Master GA19'!E34</f>
        <v>0</v>
      </c>
      <c r="F42" s="197">
        <f>'Master GA19'!F34</f>
        <v>0</v>
      </c>
      <c r="G42" s="197">
        <f>'Master GA19'!G34</f>
        <v>0</v>
      </c>
      <c r="H42" s="197">
        <f>'Master GA19'!H34</f>
        <v>0</v>
      </c>
      <c r="I42" s="197">
        <f>'Master GA19'!I34</f>
        <v>0</v>
      </c>
      <c r="J42" s="197">
        <f>'Master GA19'!J34</f>
        <v>0</v>
      </c>
      <c r="K42" s="197">
        <f>'Master GA19'!K34</f>
        <v>0</v>
      </c>
      <c r="L42" s="197">
        <f>'Master GA19'!L34</f>
        <v>0</v>
      </c>
      <c r="M42" s="197">
        <f>'Master GA19'!M34</f>
        <v>0</v>
      </c>
      <c r="N42" s="197">
        <f>'Master GA19'!N34</f>
        <v>0</v>
      </c>
      <c r="O42" s="47">
        <f t="shared" si="5"/>
        <v>0</v>
      </c>
    </row>
    <row r="43" spans="1:15" ht="18.75" x14ac:dyDescent="0.3">
      <c r="A43" s="191" t="str">
        <f t="shared" ref="A43" si="10">A14</f>
        <v>fo-lsok O;; ¼57½</v>
      </c>
      <c r="B43" s="196">
        <f>'Master GA19'!B35</f>
        <v>0</v>
      </c>
      <c r="C43" s="197">
        <f>'Master GA19'!C35</f>
        <v>0</v>
      </c>
      <c r="D43" s="197">
        <f>'Master GA19'!D35</f>
        <v>0</v>
      </c>
      <c r="E43" s="197">
        <f>'Master GA19'!E35</f>
        <v>0</v>
      </c>
      <c r="F43" s="197">
        <f>'Master GA19'!F35</f>
        <v>0</v>
      </c>
      <c r="G43" s="197">
        <f>'Master GA19'!G35</f>
        <v>0</v>
      </c>
      <c r="H43" s="197">
        <f>'Master GA19'!H35</f>
        <v>0</v>
      </c>
      <c r="I43" s="197">
        <f>'Master GA19'!I35</f>
        <v>0</v>
      </c>
      <c r="J43" s="197">
        <f>'Master GA19'!J35</f>
        <v>0</v>
      </c>
      <c r="K43" s="197">
        <f>'Master GA19'!K35</f>
        <v>0</v>
      </c>
      <c r="L43" s="197">
        <f>'Master GA19'!L35</f>
        <v>0</v>
      </c>
      <c r="M43" s="197">
        <f>'Master GA19'!M35</f>
        <v>0</v>
      </c>
      <c r="N43" s="197">
        <f>'Master GA19'!N35</f>
        <v>0</v>
      </c>
      <c r="O43" s="47">
        <f t="shared" si="5"/>
        <v>0</v>
      </c>
    </row>
    <row r="44" spans="1:15" ht="18.75" x14ac:dyDescent="0.3">
      <c r="A44" s="191" t="str">
        <f t="shared" ref="A44" si="11">A15</f>
        <v>vU;  ¼½</v>
      </c>
      <c r="B44" s="196">
        <f>'Master GA19'!B36</f>
        <v>0</v>
      </c>
      <c r="C44" s="197">
        <f>'Master GA19'!C36</f>
        <v>0</v>
      </c>
      <c r="D44" s="197">
        <f>'Master GA19'!D36</f>
        <v>0</v>
      </c>
      <c r="E44" s="197">
        <f>'Master GA19'!E36</f>
        <v>0</v>
      </c>
      <c r="F44" s="197">
        <f>'Master GA19'!F36</f>
        <v>0</v>
      </c>
      <c r="G44" s="197">
        <f>'Master GA19'!G36</f>
        <v>0</v>
      </c>
      <c r="H44" s="197">
        <f>'Master GA19'!H36</f>
        <v>0</v>
      </c>
      <c r="I44" s="197">
        <f>'Master GA19'!I36</f>
        <v>0</v>
      </c>
      <c r="J44" s="197">
        <f>'Master GA19'!J36</f>
        <v>0</v>
      </c>
      <c r="K44" s="197">
        <f>'Master GA19'!K36</f>
        <v>0</v>
      </c>
      <c r="L44" s="197">
        <f>'Master GA19'!L36</f>
        <v>0</v>
      </c>
      <c r="M44" s="197">
        <f>'Master GA19'!M36</f>
        <v>0</v>
      </c>
      <c r="N44" s="197">
        <f>'Master GA19'!N36</f>
        <v>0</v>
      </c>
      <c r="O44" s="47">
        <f t="shared" si="5"/>
        <v>0</v>
      </c>
    </row>
    <row r="45" spans="1:15" ht="18.75" x14ac:dyDescent="0.3">
      <c r="A45" s="191" t="str">
        <f t="shared" ref="A45" si="12">A16</f>
        <v>vU;  ¼½</v>
      </c>
      <c r="B45" s="196">
        <f>'Master GA19'!B37</f>
        <v>0</v>
      </c>
      <c r="C45" s="197">
        <f>'Master GA19'!C37</f>
        <v>0</v>
      </c>
      <c r="D45" s="197">
        <f>'Master GA19'!D37</f>
        <v>0</v>
      </c>
      <c r="E45" s="197">
        <f>'Master GA19'!E37</f>
        <v>0</v>
      </c>
      <c r="F45" s="197">
        <f>'Master GA19'!F37</f>
        <v>0</v>
      </c>
      <c r="G45" s="197">
        <f>'Master GA19'!G37</f>
        <v>0</v>
      </c>
      <c r="H45" s="197">
        <f>'Master GA19'!H37</f>
        <v>0</v>
      </c>
      <c r="I45" s="197">
        <f>'Master GA19'!I37</f>
        <v>0</v>
      </c>
      <c r="J45" s="197">
        <f>'Master GA19'!J37</f>
        <v>0</v>
      </c>
      <c r="K45" s="197">
        <f>'Master GA19'!K37</f>
        <v>0</v>
      </c>
      <c r="L45" s="197">
        <f>'Master GA19'!L37</f>
        <v>0</v>
      </c>
      <c r="M45" s="197">
        <f>'Master GA19'!M37</f>
        <v>0</v>
      </c>
      <c r="N45" s="197">
        <f>'Master GA19'!N37</f>
        <v>0</v>
      </c>
      <c r="O45" s="47">
        <f t="shared" si="5"/>
        <v>0</v>
      </c>
    </row>
    <row r="46" spans="1:15" ht="18.75" x14ac:dyDescent="0.3">
      <c r="A46" s="192"/>
      <c r="B46" s="198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37"/>
    </row>
    <row r="47" spans="1:15" ht="18.75" x14ac:dyDescent="0.3">
      <c r="A47" s="192"/>
      <c r="B47" s="198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37"/>
    </row>
    <row r="48" spans="1:15" ht="18.75" x14ac:dyDescent="0.3">
      <c r="A48" s="192"/>
      <c r="B48" s="37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37"/>
    </row>
    <row r="49" spans="1:15" ht="18.75" x14ac:dyDescent="0.3">
      <c r="A49" s="192"/>
      <c r="B49" s="37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37"/>
    </row>
    <row r="50" spans="1:15" ht="18.75" x14ac:dyDescent="0.3">
      <c r="A50" s="192"/>
      <c r="B50" s="37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37"/>
    </row>
    <row r="51" spans="1:15" ht="18.75" x14ac:dyDescent="0.3">
      <c r="A51" s="191" t="s">
        <v>32</v>
      </c>
      <c r="B51" s="45">
        <f>SUM(B36:B50)</f>
        <v>3785489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45">
        <f>SUM(C51:N51)</f>
        <v>0</v>
      </c>
    </row>
    <row r="52" spans="1:15" s="43" customFormat="1" ht="15.75" x14ac:dyDescent="0.25">
      <c r="A52" s="683" t="s">
        <v>38</v>
      </c>
      <c r="B52" s="683"/>
      <c r="C52" s="46">
        <f t="shared" ref="C52:O52" si="13">SUM(C36:C51)</f>
        <v>951750</v>
      </c>
      <c r="D52" s="46">
        <f t="shared" si="13"/>
        <v>1027942</v>
      </c>
      <c r="E52" s="46">
        <f t="shared" si="13"/>
        <v>910746</v>
      </c>
      <c r="F52" s="46">
        <f t="shared" si="13"/>
        <v>895051</v>
      </c>
      <c r="G52" s="46">
        <f t="shared" si="13"/>
        <v>930644</v>
      </c>
      <c r="H52" s="46">
        <f t="shared" si="13"/>
        <v>0</v>
      </c>
      <c r="I52" s="46">
        <f t="shared" si="13"/>
        <v>0</v>
      </c>
      <c r="J52" s="46">
        <f t="shared" si="13"/>
        <v>0</v>
      </c>
      <c r="K52" s="46">
        <f t="shared" si="13"/>
        <v>0</v>
      </c>
      <c r="L52" s="46">
        <f t="shared" si="13"/>
        <v>0</v>
      </c>
      <c r="M52" s="46">
        <f t="shared" si="13"/>
        <v>0</v>
      </c>
      <c r="N52" s="46">
        <f t="shared" si="13"/>
        <v>0</v>
      </c>
      <c r="O52" s="48">
        <f t="shared" si="13"/>
        <v>4716133</v>
      </c>
    </row>
    <row r="53" spans="1:15" s="43" customFormat="1" ht="15.75" x14ac:dyDescent="0.25">
      <c r="A53" s="683" t="s">
        <v>39</v>
      </c>
      <c r="B53" s="683"/>
      <c r="C53" s="370"/>
      <c r="D53" s="46">
        <f>C54</f>
        <v>951750</v>
      </c>
      <c r="E53" s="46">
        <f t="shared" ref="E53:N53" si="14">D54</f>
        <v>1979692</v>
      </c>
      <c r="F53" s="46">
        <f t="shared" si="14"/>
        <v>2890438</v>
      </c>
      <c r="G53" s="46">
        <f t="shared" si="14"/>
        <v>3785489</v>
      </c>
      <c r="H53" s="46">
        <f t="shared" si="14"/>
        <v>4716133</v>
      </c>
      <c r="I53" s="46">
        <f t="shared" si="14"/>
        <v>4716133</v>
      </c>
      <c r="J53" s="46">
        <f t="shared" si="14"/>
        <v>4716133</v>
      </c>
      <c r="K53" s="46">
        <f t="shared" si="14"/>
        <v>4716133</v>
      </c>
      <c r="L53" s="46">
        <f t="shared" si="14"/>
        <v>4716133</v>
      </c>
      <c r="M53" s="46">
        <f t="shared" si="14"/>
        <v>4716133</v>
      </c>
      <c r="N53" s="46">
        <f t="shared" si="14"/>
        <v>4716133</v>
      </c>
      <c r="O53" s="371"/>
    </row>
    <row r="54" spans="1:15" s="43" customFormat="1" ht="15.75" x14ac:dyDescent="0.25">
      <c r="A54" s="683" t="s">
        <v>40</v>
      </c>
      <c r="B54" s="683"/>
      <c r="C54" s="46">
        <f t="shared" ref="C54:N54" si="15">SUM(C52:C53)</f>
        <v>951750</v>
      </c>
      <c r="D54" s="46">
        <f t="shared" si="15"/>
        <v>1979692</v>
      </c>
      <c r="E54" s="46">
        <f t="shared" si="15"/>
        <v>2890438</v>
      </c>
      <c r="F54" s="46">
        <f t="shared" si="15"/>
        <v>3785489</v>
      </c>
      <c r="G54" s="46">
        <f t="shared" si="15"/>
        <v>4716133</v>
      </c>
      <c r="H54" s="46">
        <f t="shared" si="15"/>
        <v>4716133</v>
      </c>
      <c r="I54" s="46">
        <f t="shared" si="15"/>
        <v>4716133</v>
      </c>
      <c r="J54" s="46">
        <f t="shared" si="15"/>
        <v>4716133</v>
      </c>
      <c r="K54" s="46">
        <f t="shared" si="15"/>
        <v>4716133</v>
      </c>
      <c r="L54" s="46">
        <f t="shared" si="15"/>
        <v>4716133</v>
      </c>
      <c r="M54" s="46">
        <f t="shared" si="15"/>
        <v>4716133</v>
      </c>
      <c r="N54" s="46">
        <f t="shared" si="15"/>
        <v>4716133</v>
      </c>
      <c r="O54" s="371"/>
    </row>
    <row r="55" spans="1:15" ht="15.75" customHeight="1" x14ac:dyDescent="0.4">
      <c r="A55" s="44"/>
      <c r="L55" s="38"/>
      <c r="M55" s="38"/>
      <c r="O55" s="199"/>
    </row>
    <row r="56" spans="1:15" ht="16.5" customHeight="1" x14ac:dyDescent="0.3">
      <c r="A56" s="44"/>
      <c r="L56" s="547" t="str">
        <f>Master1!L2</f>
        <v>iz/kkukpk;Z</v>
      </c>
      <c r="M56" s="547"/>
      <c r="N56" s="547"/>
      <c r="O56" s="547"/>
    </row>
    <row r="57" spans="1:15" ht="18.75" x14ac:dyDescent="0.3">
      <c r="A57" s="44"/>
      <c r="L57" s="547" t="str">
        <f>Master1!L3</f>
        <v>jktdh; mPp ek/;fed fo|ky;</v>
      </c>
      <c r="M57" s="547"/>
      <c r="N57" s="547"/>
      <c r="O57" s="547"/>
    </row>
    <row r="58" spans="1:15" ht="18.75" x14ac:dyDescent="0.3">
      <c r="A58" s="44"/>
      <c r="G58" s="221">
        <v>24</v>
      </c>
      <c r="L58" s="547" t="str">
        <f>Master1!L4</f>
        <v>vkarjksyh lkaxk &amp; ijcrlj ¼ukxkSj½</v>
      </c>
      <c r="M58" s="547"/>
      <c r="N58" s="547"/>
      <c r="O58" s="547"/>
    </row>
    <row r="59" spans="1:15" ht="15.75" x14ac:dyDescent="0.25">
      <c r="A59" s="44"/>
    </row>
    <row r="60" spans="1:15" ht="15.75" x14ac:dyDescent="0.25">
      <c r="A60" s="44"/>
    </row>
    <row r="61" spans="1:15" ht="15.75" x14ac:dyDescent="0.25">
      <c r="A61" s="44"/>
    </row>
  </sheetData>
  <sheetProtection algorithmName="SHA-512" hashValue="dwXAlC88RHmKfD6dPFSxgwUrBlLCPz9xn4+SOZOQD/oS9eXeZzrDwBEJ1QhNVFg3LGf7/2dfjOQr5FyXT/BtxA==" saltValue="PPz4WtC55rxJ0ayUqSyRMA==" spinCount="100000" sheet="1" objects="1" scenarios="1" formatCells="0" formatColumns="0" formatRows="0"/>
  <mergeCells count="40">
    <mergeCell ref="A54:B54"/>
    <mergeCell ref="D4:F4"/>
    <mergeCell ref="M4:O4"/>
    <mergeCell ref="G32:I32"/>
    <mergeCell ref="D33:F33"/>
    <mergeCell ref="G33:L33"/>
    <mergeCell ref="M33:O33"/>
    <mergeCell ref="O34:O35"/>
    <mergeCell ref="A52:B52"/>
    <mergeCell ref="A53:B53"/>
    <mergeCell ref="A34:A35"/>
    <mergeCell ref="B34:B35"/>
    <mergeCell ref="C34:N34"/>
    <mergeCell ref="A25:B25"/>
    <mergeCell ref="A31:O31"/>
    <mergeCell ref="A32:D32"/>
    <mergeCell ref="C5:N5"/>
    <mergeCell ref="A1:O1"/>
    <mergeCell ref="A30:O30"/>
    <mergeCell ref="E32:F32"/>
    <mergeCell ref="K32:L32"/>
    <mergeCell ref="M32:N32"/>
    <mergeCell ref="A23:B23"/>
    <mergeCell ref="A24:B24"/>
    <mergeCell ref="L56:O56"/>
    <mergeCell ref="L57:O57"/>
    <mergeCell ref="L58:O58"/>
    <mergeCell ref="A2:O2"/>
    <mergeCell ref="A3:D3"/>
    <mergeCell ref="E3:F3"/>
    <mergeCell ref="G3:I3"/>
    <mergeCell ref="K3:L3"/>
    <mergeCell ref="M3:N3"/>
    <mergeCell ref="G4:L4"/>
    <mergeCell ref="L27:O27"/>
    <mergeCell ref="L28:O28"/>
    <mergeCell ref="L29:O29"/>
    <mergeCell ref="O5:O6"/>
    <mergeCell ref="A5:A6"/>
    <mergeCell ref="B5:B6"/>
  </mergeCells>
  <printOptions horizontalCentered="1"/>
  <pageMargins left="0.23622047244094499" right="0.15748031496063" top="0.62992125984252001" bottom="0.66929133858267698" header="0.23622047244094499" footer="0.511811023622047"/>
  <pageSetup paperSize="9" scale="89" orientation="landscape" verticalDpi="72" r:id="rId1"/>
  <headerFooter alignWithMargins="0">
    <oddFooter>&amp;C&amp;Z&amp;F&amp;R&amp;A</oddFooter>
  </headerFooter>
  <rowBreaks count="1" manualBreakCount="1">
    <brk id="29" max="1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</sheetPr>
  <dimension ref="A1:L19"/>
  <sheetViews>
    <sheetView view="pageBreakPreview" topLeftCell="A4" zoomScale="115" zoomScaleSheetLayoutView="115" workbookViewId="0">
      <selection activeCell="K5" sqref="K5"/>
    </sheetView>
  </sheetViews>
  <sheetFormatPr defaultColWidth="9.28515625" defaultRowHeight="12.75" x14ac:dyDescent="0.2"/>
  <cols>
    <col min="1" max="1" width="5.28515625" style="1" customWidth="1"/>
    <col min="2" max="2" width="17.42578125" style="1" customWidth="1"/>
    <col min="3" max="3" width="19.28515625" style="1" customWidth="1"/>
    <col min="4" max="4" width="13.7109375" style="1" customWidth="1"/>
    <col min="5" max="5" width="11" style="1" customWidth="1"/>
    <col min="6" max="6" width="9" style="1" customWidth="1"/>
    <col min="7" max="7" width="11.28515625" style="1" customWidth="1"/>
    <col min="8" max="8" width="10.28515625" style="1" customWidth="1"/>
    <col min="9" max="12" width="10.7109375" style="1" customWidth="1"/>
    <col min="13" max="16384" width="9.28515625" style="1"/>
  </cols>
  <sheetData>
    <row r="1" spans="1:12" ht="25.5" customHeight="1" x14ac:dyDescent="0.2">
      <c r="A1" s="689" t="str">
        <f>Master1!C1</f>
        <v>dk;kZy; iz/kkukpk;Z jktdh; mPp ek/;fed fo|ky; vkarjksyh lkaxk &amp; ijcrlj ¼ukxkSj½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</row>
    <row r="2" spans="1:12" ht="29.25" customHeight="1" x14ac:dyDescent="0.2">
      <c r="A2" s="693" t="s">
        <v>514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</row>
    <row r="3" spans="1:12" ht="26.25" x14ac:dyDescent="0.4">
      <c r="A3" s="185" t="s">
        <v>415</v>
      </c>
      <c r="B3" s="185"/>
      <c r="C3" s="253" t="str">
        <f>Master1!C4</f>
        <v>2202-02-109-01-00</v>
      </c>
      <c r="E3" s="690" t="str">
        <f>Master1!H4</f>
        <v>STATE FUND</v>
      </c>
      <c r="F3" s="690"/>
      <c r="H3" s="268"/>
      <c r="I3" s="694" t="s">
        <v>207</v>
      </c>
      <c r="J3" s="694"/>
      <c r="K3" s="699">
        <f>Master1!C3</f>
        <v>34581</v>
      </c>
      <c r="L3" s="700"/>
    </row>
    <row r="4" spans="1:12" ht="112.5" x14ac:dyDescent="0.2">
      <c r="A4" s="128" t="s">
        <v>0</v>
      </c>
      <c r="B4" s="128" t="s">
        <v>33</v>
      </c>
      <c r="C4" s="128" t="s">
        <v>34</v>
      </c>
      <c r="D4" s="128" t="s">
        <v>28</v>
      </c>
      <c r="E4" s="128" t="s">
        <v>257</v>
      </c>
      <c r="F4" s="128" t="s">
        <v>515</v>
      </c>
      <c r="G4" s="128" t="s">
        <v>516</v>
      </c>
      <c r="H4" s="128" t="s">
        <v>517</v>
      </c>
      <c r="I4" s="128" t="s">
        <v>518</v>
      </c>
      <c r="J4" s="128" t="s">
        <v>519</v>
      </c>
      <c r="K4" s="128" t="s">
        <v>520</v>
      </c>
      <c r="L4" s="128" t="s">
        <v>32</v>
      </c>
    </row>
    <row r="5" spans="1:12" ht="26.25" customHeight="1" x14ac:dyDescent="0.2">
      <c r="A5" s="129">
        <v>1</v>
      </c>
      <c r="B5" s="695" t="str">
        <f>Master1!C2</f>
        <v>jktdh; mPp ek/;fed fo|ky; vkarjksyh lkaxk &amp; ijcrlj ¼ukxkSj½</v>
      </c>
      <c r="C5" s="154"/>
      <c r="D5" s="154"/>
      <c r="E5" s="155"/>
      <c r="F5" s="154"/>
      <c r="G5" s="154"/>
      <c r="H5" s="154"/>
      <c r="I5" s="154"/>
      <c r="J5" s="154"/>
      <c r="K5" s="154"/>
      <c r="L5" s="126">
        <f>SUM(F5:K5)</f>
        <v>0</v>
      </c>
    </row>
    <row r="6" spans="1:12" ht="26.25" customHeight="1" x14ac:dyDescent="0.2">
      <c r="A6" s="129">
        <v>2</v>
      </c>
      <c r="B6" s="696"/>
      <c r="C6" s="154"/>
      <c r="D6" s="154"/>
      <c r="E6" s="155"/>
      <c r="F6" s="154"/>
      <c r="G6" s="154"/>
      <c r="H6" s="154"/>
      <c r="I6" s="154"/>
      <c r="J6" s="154"/>
      <c r="K6" s="154"/>
      <c r="L6" s="126">
        <f t="shared" ref="L6:L11" si="0">SUM(F6:K6)</f>
        <v>0</v>
      </c>
    </row>
    <row r="7" spans="1:12" ht="26.25" customHeight="1" x14ac:dyDescent="0.2">
      <c r="A7" s="129">
        <v>3</v>
      </c>
      <c r="B7" s="696"/>
      <c r="C7" s="154"/>
      <c r="D7" s="154"/>
      <c r="E7" s="155"/>
      <c r="F7" s="154"/>
      <c r="G7" s="154"/>
      <c r="H7" s="154"/>
      <c r="I7" s="154"/>
      <c r="J7" s="154"/>
      <c r="K7" s="154"/>
      <c r="L7" s="126">
        <f t="shared" si="0"/>
        <v>0</v>
      </c>
    </row>
    <row r="8" spans="1:12" ht="26.25" customHeight="1" x14ac:dyDescent="0.2">
      <c r="A8" s="129">
        <v>4</v>
      </c>
      <c r="B8" s="696"/>
      <c r="C8" s="154"/>
      <c r="D8" s="154"/>
      <c r="E8" s="155"/>
      <c r="F8" s="154"/>
      <c r="G8" s="154"/>
      <c r="H8" s="154"/>
      <c r="I8" s="154"/>
      <c r="J8" s="154"/>
      <c r="K8" s="154"/>
      <c r="L8" s="126">
        <f t="shared" si="0"/>
        <v>0</v>
      </c>
    </row>
    <row r="9" spans="1:12" ht="26.25" customHeight="1" x14ac:dyDescent="0.2">
      <c r="A9" s="129">
        <v>5</v>
      </c>
      <c r="B9" s="696"/>
      <c r="C9" s="154"/>
      <c r="D9" s="154"/>
      <c r="E9" s="155"/>
      <c r="F9" s="154"/>
      <c r="G9" s="154"/>
      <c r="H9" s="154"/>
      <c r="I9" s="154"/>
      <c r="J9" s="154"/>
      <c r="K9" s="154"/>
      <c r="L9" s="126">
        <f t="shared" si="0"/>
        <v>0</v>
      </c>
    </row>
    <row r="10" spans="1:12" ht="26.25" customHeight="1" x14ac:dyDescent="0.2">
      <c r="A10" s="129">
        <v>6</v>
      </c>
      <c r="B10" s="696"/>
      <c r="C10" s="154"/>
      <c r="D10" s="154"/>
      <c r="E10" s="155"/>
      <c r="F10" s="154"/>
      <c r="G10" s="154"/>
      <c r="H10" s="154"/>
      <c r="I10" s="154"/>
      <c r="J10" s="154"/>
      <c r="K10" s="154"/>
      <c r="L10" s="126">
        <f t="shared" si="0"/>
        <v>0</v>
      </c>
    </row>
    <row r="11" spans="1:12" ht="26.25" customHeight="1" x14ac:dyDescent="0.2">
      <c r="A11" s="129">
        <v>7</v>
      </c>
      <c r="B11" s="697"/>
      <c r="C11" s="154"/>
      <c r="D11" s="154"/>
      <c r="E11" s="155"/>
      <c r="F11" s="154"/>
      <c r="G11" s="154"/>
      <c r="H11" s="154"/>
      <c r="I11" s="154"/>
      <c r="J11" s="154"/>
      <c r="K11" s="154"/>
      <c r="L11" s="126">
        <f t="shared" si="0"/>
        <v>0</v>
      </c>
    </row>
    <row r="12" spans="1:12" ht="35.25" customHeight="1" x14ac:dyDescent="0.2">
      <c r="A12" s="698" t="s">
        <v>7</v>
      </c>
      <c r="B12" s="698"/>
      <c r="C12" s="698"/>
      <c r="D12" s="698"/>
      <c r="E12" s="698"/>
      <c r="F12" s="127">
        <f t="shared" ref="F12:L12" si="1">SUM(F5:F11)</f>
        <v>0</v>
      </c>
      <c r="G12" s="127">
        <f t="shared" si="1"/>
        <v>0</v>
      </c>
      <c r="H12" s="127">
        <f t="shared" si="1"/>
        <v>0</v>
      </c>
      <c r="I12" s="127">
        <f t="shared" si="1"/>
        <v>0</v>
      </c>
      <c r="J12" s="127">
        <f t="shared" si="1"/>
        <v>0</v>
      </c>
      <c r="K12" s="127">
        <f t="shared" si="1"/>
        <v>0</v>
      </c>
      <c r="L12" s="127">
        <f t="shared" si="1"/>
        <v>0</v>
      </c>
    </row>
    <row r="13" spans="1:12" x14ac:dyDescent="0.2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2" ht="18.75" x14ac:dyDescent="0.3">
      <c r="A15" s="124"/>
      <c r="B15" s="124"/>
      <c r="C15" s="124"/>
      <c r="D15" s="124"/>
      <c r="H15" s="124"/>
      <c r="I15" s="692" t="str">
        <f>Master1!L2</f>
        <v>iz/kkukpk;Z</v>
      </c>
      <c r="J15" s="692"/>
      <c r="K15" s="692"/>
      <c r="L15" s="125"/>
    </row>
    <row r="16" spans="1:12" ht="18.75" x14ac:dyDescent="0.3">
      <c r="A16" s="124"/>
      <c r="B16" s="124"/>
      <c r="C16" s="124"/>
      <c r="D16" s="124"/>
      <c r="H16" s="124"/>
      <c r="I16" s="692" t="str">
        <f>Master1!L3</f>
        <v>jktdh; mPp ek/;fed fo|ky;</v>
      </c>
      <c r="J16" s="692"/>
      <c r="K16" s="692"/>
      <c r="L16" s="125"/>
    </row>
    <row r="17" spans="1:12" ht="18.75" x14ac:dyDescent="0.3">
      <c r="A17" s="124"/>
      <c r="B17" s="124"/>
      <c r="C17" s="124"/>
      <c r="D17" s="124"/>
      <c r="E17" s="221">
        <v>25</v>
      </c>
      <c r="H17" s="124"/>
      <c r="I17" s="692" t="str">
        <f>Master1!L4</f>
        <v>vkarjksyh lkaxk &amp; ijcrlj ¼ukxkSj½</v>
      </c>
      <c r="J17" s="692"/>
      <c r="K17" s="692"/>
      <c r="L17" s="125"/>
    </row>
    <row r="18" spans="1:12" x14ac:dyDescent="0.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</row>
    <row r="19" spans="1:12" ht="23.25" x14ac:dyDescent="0.35">
      <c r="B19" s="691" t="s">
        <v>421</v>
      </c>
      <c r="C19" s="691"/>
      <c r="D19" s="691"/>
      <c r="E19" s="691"/>
      <c r="F19" s="691"/>
      <c r="G19" s="691"/>
      <c r="H19" s="691"/>
      <c r="I19" s="691"/>
      <c r="J19" s="691"/>
      <c r="K19" s="691"/>
      <c r="L19" s="691"/>
    </row>
  </sheetData>
  <sheetProtection algorithmName="SHA-512" hashValue="KNrfPtoLY6jHfhDL0EqOm/tEaXfBHEdJbFn+6Ws6Dc1DH9PFm3CBfY6kR61KfkWYNH8wd1erFlkFByeg/8v3Bw==" saltValue="5DGptmHr7xWKPGaxe6Xy3g==" spinCount="100000" sheet="1" objects="1" scenarios="1" formatCells="0" formatColumns="0" formatRows="0"/>
  <mergeCells count="11">
    <mergeCell ref="A1:L1"/>
    <mergeCell ref="E3:F3"/>
    <mergeCell ref="B19:L19"/>
    <mergeCell ref="I15:K15"/>
    <mergeCell ref="I16:K16"/>
    <mergeCell ref="I17:K17"/>
    <mergeCell ref="A2:L2"/>
    <mergeCell ref="I3:J3"/>
    <mergeCell ref="B5:B11"/>
    <mergeCell ref="A12:E12"/>
    <mergeCell ref="K3:L3"/>
  </mergeCells>
  <printOptions horizontalCentered="1"/>
  <pageMargins left="0.31496062992126" right="0.31496062992126" top="0.15748031496063" bottom="0.35433070866141703" header="0.31496062992126" footer="0.31496062992126"/>
  <pageSetup paperSize="9" orientation="landscape" r:id="rId1"/>
  <headerFooter>
    <oddFooter>&amp;C&amp;Z&amp;F&amp;R&amp;A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I13"/>
  <sheetViews>
    <sheetView view="pageBreakPreview" zoomScale="115" zoomScaleSheetLayoutView="115" workbookViewId="0">
      <selection activeCell="F6" sqref="F6"/>
    </sheetView>
  </sheetViews>
  <sheetFormatPr defaultColWidth="9.28515625" defaultRowHeight="18.75" x14ac:dyDescent="0.3"/>
  <cols>
    <col min="1" max="1" width="7.28515625" style="14" customWidth="1"/>
    <col min="2" max="2" width="9.7109375" style="14" customWidth="1"/>
    <col min="3" max="3" width="28" style="14" customWidth="1"/>
    <col min="4" max="4" width="13.5703125" style="14" customWidth="1"/>
    <col min="5" max="5" width="13.28515625" style="14" customWidth="1"/>
    <col min="6" max="6" width="13" style="14" customWidth="1"/>
    <col min="7" max="8" width="11.28515625" style="14" customWidth="1"/>
    <col min="9" max="9" width="11.42578125" style="14" customWidth="1"/>
    <col min="10" max="16384" width="9.28515625" style="14"/>
  </cols>
  <sheetData>
    <row r="1" spans="1:9" ht="23.25" x14ac:dyDescent="0.35">
      <c r="A1" s="703" t="str">
        <f>Master1!C1</f>
        <v>dk;kZy; iz/kkukpk;Z jktdh; mPp ek/;fed fo|ky; vkarjksyh lkaxk &amp; ijcrlj ¼ukxkSj½</v>
      </c>
      <c r="B1" s="703"/>
      <c r="C1" s="703"/>
      <c r="D1" s="703"/>
      <c r="E1" s="703"/>
      <c r="F1" s="703"/>
      <c r="G1" s="703"/>
      <c r="H1" s="703"/>
      <c r="I1" s="703"/>
    </row>
    <row r="2" spans="1:9" ht="23.25" x14ac:dyDescent="0.35">
      <c r="A2" s="703" t="s">
        <v>193</v>
      </c>
      <c r="B2" s="703"/>
      <c r="C2" s="703"/>
      <c r="D2" s="703"/>
      <c r="E2" s="703"/>
      <c r="F2" s="703"/>
      <c r="G2" s="703"/>
      <c r="H2" s="703"/>
      <c r="I2" s="703"/>
    </row>
    <row r="3" spans="1:9" ht="26.25" x14ac:dyDescent="0.4">
      <c r="A3" s="707" t="s">
        <v>301</v>
      </c>
      <c r="B3" s="707"/>
      <c r="C3" s="186" t="str">
        <f>Master1!C4</f>
        <v>2202-02-109-01-00</v>
      </c>
      <c r="D3" s="708" t="str">
        <f>Master1!H4</f>
        <v>STATE FUND</v>
      </c>
      <c r="E3" s="708"/>
      <c r="F3" s="265"/>
      <c r="G3" s="266" t="s">
        <v>207</v>
      </c>
      <c r="H3" s="707">
        <f>Master1!C3</f>
        <v>34581</v>
      </c>
      <c r="I3" s="707"/>
    </row>
    <row r="4" spans="1:9" ht="45" customHeight="1" x14ac:dyDescent="0.3">
      <c r="A4" s="704" t="s">
        <v>194</v>
      </c>
      <c r="B4" s="704" t="s">
        <v>195</v>
      </c>
      <c r="C4" s="705" t="s">
        <v>196</v>
      </c>
      <c r="D4" s="704" t="s">
        <v>457</v>
      </c>
      <c r="E4" s="704"/>
      <c r="F4" s="704" t="s">
        <v>521</v>
      </c>
      <c r="G4" s="704"/>
      <c r="H4" s="704" t="s">
        <v>522</v>
      </c>
      <c r="I4" s="704"/>
    </row>
    <row r="5" spans="1:9" x14ac:dyDescent="0.3">
      <c r="A5" s="704"/>
      <c r="B5" s="704"/>
      <c r="C5" s="706"/>
      <c r="D5" s="330" t="s">
        <v>198</v>
      </c>
      <c r="E5" s="330" t="s">
        <v>197</v>
      </c>
      <c r="F5" s="330" t="s">
        <v>198</v>
      </c>
      <c r="G5" s="330" t="s">
        <v>197</v>
      </c>
      <c r="H5" s="330" t="s">
        <v>198</v>
      </c>
      <c r="I5" s="330" t="s">
        <v>197</v>
      </c>
    </row>
    <row r="6" spans="1:9" ht="58.5" customHeight="1" x14ac:dyDescent="0.3">
      <c r="A6" s="267">
        <v>1</v>
      </c>
      <c r="B6" s="201">
        <f>Master1!C3</f>
        <v>34581</v>
      </c>
      <c r="C6" s="330" t="str">
        <f>Master1!C2</f>
        <v>jktdh; mPp ek/;fed fo|ky; vkarjksyh lkaxk &amp; ijcrlj ¼ukxkSj½</v>
      </c>
      <c r="D6" s="131">
        <f>Master1!J22</f>
        <v>0</v>
      </c>
      <c r="E6" s="131">
        <f>Master1!M22</f>
        <v>15695</v>
      </c>
      <c r="F6" s="131">
        <f>Master1!D124</f>
        <v>0</v>
      </c>
      <c r="G6" s="131">
        <f>Master1!E124</f>
        <v>15695</v>
      </c>
      <c r="H6" s="131">
        <f>D6-F6</f>
        <v>0</v>
      </c>
      <c r="I6" s="131">
        <f>E6-G6</f>
        <v>0</v>
      </c>
    </row>
    <row r="7" spans="1:9" x14ac:dyDescent="0.3">
      <c r="A7" s="130"/>
    </row>
    <row r="8" spans="1:9" x14ac:dyDescent="0.3">
      <c r="G8" s="702" t="str">
        <f>Master1!L2</f>
        <v>iz/kkukpk;Z</v>
      </c>
      <c r="H8" s="702"/>
      <c r="I8" s="702"/>
    </row>
    <row r="9" spans="1:9" x14ac:dyDescent="0.3">
      <c r="G9" s="702" t="str">
        <f>Master1!L3</f>
        <v>jktdh; mPp ek/;fed fo|ky;</v>
      </c>
      <c r="H9" s="702"/>
      <c r="I9" s="702"/>
    </row>
    <row r="10" spans="1:9" x14ac:dyDescent="0.3">
      <c r="D10" s="221">
        <v>26</v>
      </c>
      <c r="G10" s="702" t="str">
        <f>Master1!L4</f>
        <v>vkarjksyh lkaxk &amp; ijcrlj ¼ukxkSj½</v>
      </c>
      <c r="H10" s="702"/>
      <c r="I10" s="702"/>
    </row>
    <row r="11" spans="1:9" x14ac:dyDescent="0.3">
      <c r="I11" s="1"/>
    </row>
    <row r="13" spans="1:9" ht="43.5" customHeight="1" x14ac:dyDescent="0.3">
      <c r="A13" s="701" t="s">
        <v>424</v>
      </c>
      <c r="B13" s="701"/>
      <c r="C13" s="701"/>
      <c r="D13" s="701"/>
      <c r="E13" s="701"/>
      <c r="F13" s="701"/>
      <c r="G13" s="701"/>
      <c r="H13" s="701"/>
      <c r="I13" s="701"/>
    </row>
  </sheetData>
  <sheetProtection algorithmName="SHA-512" hashValue="r7BVTlf8EOxncPrO4uvgFleTF1FA9jeJCTTheYcaj4CSxn8bsJflZh2VlcMy/mzhxCUalUxqtPI86XAQKmjBCA==" saltValue="oKA5UOpex8dnnYIVWA6OoQ==" spinCount="100000" sheet="1" objects="1" scenarios="1" formatCells="0" formatColumns="0" formatRows="0"/>
  <mergeCells count="15">
    <mergeCell ref="A13:I13"/>
    <mergeCell ref="G8:I8"/>
    <mergeCell ref="G9:I9"/>
    <mergeCell ref="G10:I10"/>
    <mergeCell ref="A1:I1"/>
    <mergeCell ref="A2:I2"/>
    <mergeCell ref="A4:A5"/>
    <mergeCell ref="B4:B5"/>
    <mergeCell ref="C4:C5"/>
    <mergeCell ref="D4:E4"/>
    <mergeCell ref="A3:B3"/>
    <mergeCell ref="D3:E3"/>
    <mergeCell ref="H3:I3"/>
    <mergeCell ref="F4:G4"/>
    <mergeCell ref="H4:I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&amp;C&amp;Z&amp;F&amp;R&amp;A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AZ111"/>
  <sheetViews>
    <sheetView zoomScale="85" zoomScaleNormal="85" workbookViewId="0">
      <selection activeCell="AF3" sqref="AF3:AF61"/>
    </sheetView>
  </sheetViews>
  <sheetFormatPr defaultColWidth="9.28515625" defaultRowHeight="12.75" x14ac:dyDescent="0.2"/>
  <cols>
    <col min="1" max="1" width="4.5703125" style="1" bestFit="1" customWidth="1"/>
    <col min="2" max="2" width="35.5703125" style="1" customWidth="1"/>
    <col min="3" max="3" width="9.28515625" style="1"/>
    <col min="4" max="4" width="27.7109375" style="1" customWidth="1"/>
    <col min="5" max="5" width="17.7109375" style="1" customWidth="1"/>
    <col min="6" max="6" width="11" style="1" bestFit="1" customWidth="1"/>
    <col min="7" max="7" width="11.5703125" style="1" customWidth="1"/>
    <col min="8" max="8" width="10.28515625" style="1" bestFit="1" customWidth="1"/>
    <col min="9" max="9" width="15.7109375" style="1" bestFit="1" customWidth="1"/>
    <col min="10" max="10" width="11.28515625" style="1" bestFit="1" customWidth="1"/>
    <col min="11" max="11" width="14" style="1" bestFit="1" customWidth="1"/>
    <col min="12" max="12" width="14.42578125" style="1" bestFit="1" customWidth="1"/>
    <col min="13" max="13" width="19.42578125" style="1" customWidth="1"/>
    <col min="14" max="14" width="14.42578125" style="1" bestFit="1" customWidth="1"/>
    <col min="15" max="15" width="19.42578125" style="1" customWidth="1"/>
    <col min="16" max="16" width="18.28515625" style="1" customWidth="1"/>
    <col min="17" max="17" width="19.42578125" style="1" customWidth="1"/>
    <col min="18" max="18" width="15.28515625" style="1" customWidth="1"/>
    <col min="19" max="19" width="14" style="1" customWidth="1"/>
    <col min="20" max="20" width="14.42578125" style="1" bestFit="1" customWidth="1"/>
    <col min="21" max="21" width="14.7109375" style="1" bestFit="1" customWidth="1"/>
    <col min="22" max="23" width="6.7109375" style="1" bestFit="1" customWidth="1"/>
    <col min="24" max="24" width="5.7109375" style="1" bestFit="1" customWidth="1"/>
    <col min="25" max="26" width="6" style="1" customWidth="1"/>
    <col min="27" max="27" width="7.5703125" style="1" bestFit="1" customWidth="1"/>
    <col min="28" max="28" width="7.7109375" style="1" bestFit="1" customWidth="1"/>
    <col min="29" max="29" width="7.7109375" style="1" customWidth="1"/>
    <col min="30" max="30" width="10.28515625" style="1" customWidth="1"/>
    <col min="31" max="31" width="10.42578125" style="1" customWidth="1"/>
    <col min="32" max="43" width="9.28515625" style="1"/>
    <col min="44" max="44" width="0" style="1" hidden="1" customWidth="1"/>
    <col min="45" max="45" width="37.28515625" style="1" hidden="1" customWidth="1"/>
    <col min="46" max="48" width="9.28515625" style="1" hidden="1" customWidth="1"/>
    <col min="49" max="49" width="10.28515625" style="1" hidden="1" customWidth="1"/>
    <col min="50" max="52" width="9.28515625" style="1" hidden="1" customWidth="1"/>
    <col min="53" max="16384" width="9.28515625" style="1"/>
  </cols>
  <sheetData>
    <row r="1" spans="1:51" ht="27.75" x14ac:dyDescent="0.4">
      <c r="A1" s="459" t="str">
        <f>Master1!C1</f>
        <v>dk;kZy; iz/kkukpk;Z jktdh; mPp ek/;fed fo|ky; vkarjksyh lkaxk &amp; ijcrlj ¼ukxkSj½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</row>
    <row r="2" spans="1:51" ht="27.75" x14ac:dyDescent="0.4">
      <c r="A2" s="709" t="s">
        <v>458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</row>
    <row r="3" spans="1:51" ht="108" customHeight="1" x14ac:dyDescent="0.2">
      <c r="A3" s="457" t="s">
        <v>42</v>
      </c>
      <c r="B3" s="457" t="s">
        <v>34</v>
      </c>
      <c r="C3" s="460" t="s">
        <v>28</v>
      </c>
      <c r="D3" s="461"/>
      <c r="E3" s="460" t="s">
        <v>202</v>
      </c>
      <c r="F3" s="461"/>
      <c r="G3" s="460" t="s">
        <v>203</v>
      </c>
      <c r="H3" s="461"/>
      <c r="I3" s="457" t="s">
        <v>217</v>
      </c>
      <c r="J3" s="457" t="s">
        <v>427</v>
      </c>
      <c r="K3" s="457" t="s">
        <v>459</v>
      </c>
      <c r="L3" s="464" t="s">
        <v>483</v>
      </c>
      <c r="M3" s="464"/>
      <c r="N3" s="464" t="s">
        <v>465</v>
      </c>
      <c r="O3" s="464"/>
      <c r="P3" s="464" t="s">
        <v>466</v>
      </c>
      <c r="Q3" s="464"/>
      <c r="R3" s="457" t="s">
        <v>160</v>
      </c>
      <c r="S3" s="457" t="s">
        <v>129</v>
      </c>
      <c r="T3" s="457" t="s">
        <v>35</v>
      </c>
      <c r="U3" s="457" t="s">
        <v>462</v>
      </c>
      <c r="V3" s="457" t="s">
        <v>141</v>
      </c>
      <c r="W3" s="457" t="s">
        <v>222</v>
      </c>
      <c r="X3" s="457" t="s">
        <v>223</v>
      </c>
      <c r="Y3" s="457" t="s">
        <v>444</v>
      </c>
      <c r="Z3" s="457" t="s">
        <v>463</v>
      </c>
      <c r="AA3" s="457" t="s">
        <v>224</v>
      </c>
      <c r="AB3" s="457" t="s">
        <v>320</v>
      </c>
      <c r="AC3" s="457" t="s">
        <v>542</v>
      </c>
      <c r="AD3" s="457" t="s">
        <v>445</v>
      </c>
      <c r="AE3" s="457" t="s">
        <v>464</v>
      </c>
      <c r="AF3" s="457" t="s">
        <v>573</v>
      </c>
    </row>
    <row r="4" spans="1:51" ht="126" customHeight="1" x14ac:dyDescent="0.2">
      <c r="A4" s="458"/>
      <c r="B4" s="458"/>
      <c r="C4" s="462"/>
      <c r="D4" s="463"/>
      <c r="E4" s="462"/>
      <c r="F4" s="463"/>
      <c r="G4" s="462"/>
      <c r="H4" s="463"/>
      <c r="I4" s="458"/>
      <c r="J4" s="458"/>
      <c r="K4" s="458"/>
      <c r="L4" s="372" t="s">
        <v>442</v>
      </c>
      <c r="M4" s="372" t="s">
        <v>484</v>
      </c>
      <c r="N4" s="372" t="s">
        <v>460</v>
      </c>
      <c r="O4" s="372" t="s">
        <v>485</v>
      </c>
      <c r="P4" s="372" t="s">
        <v>443</v>
      </c>
      <c r="Q4" s="372" t="s">
        <v>461</v>
      </c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</row>
    <row r="5" spans="1:51" ht="15.75" x14ac:dyDescent="0.25">
      <c r="A5" s="288">
        <v>1</v>
      </c>
      <c r="B5" s="293" t="s">
        <v>548</v>
      </c>
      <c r="C5" s="467" t="s">
        <v>384</v>
      </c>
      <c r="D5" s="468"/>
      <c r="E5" s="466" t="s">
        <v>547</v>
      </c>
      <c r="F5" s="466"/>
      <c r="G5" s="466">
        <v>110067597043</v>
      </c>
      <c r="H5" s="466"/>
      <c r="I5" s="140" t="str">
        <f t="shared" ref="I5:I36" si="0">IFERROR(HLOOKUP(J5,Pay_Band,2,0)&amp;"-"&amp;HLOOKUP(J5,Pay_Band,3,0),"")</f>
        <v>56100-177500</v>
      </c>
      <c r="J5" s="316" t="s">
        <v>396</v>
      </c>
      <c r="K5" s="316">
        <v>57800</v>
      </c>
      <c r="L5" s="156">
        <v>4</v>
      </c>
      <c r="M5" s="156">
        <v>8</v>
      </c>
      <c r="N5" s="156">
        <v>4</v>
      </c>
      <c r="O5" s="156">
        <v>8</v>
      </c>
      <c r="P5" s="156">
        <v>0</v>
      </c>
      <c r="Q5" s="156">
        <v>0</v>
      </c>
      <c r="R5" s="158">
        <v>32509</v>
      </c>
      <c r="S5" s="158">
        <v>41163</v>
      </c>
      <c r="T5" s="280">
        <f t="shared" ref="T5:T8" si="1">EOMONTH(DATE(YEAR(R5)+60,MONTH(R5),DAY(R5)),0)</f>
        <v>54454</v>
      </c>
      <c r="U5" s="276" t="s">
        <v>318</v>
      </c>
      <c r="V5" s="275" t="s">
        <v>525</v>
      </c>
      <c r="W5" s="275" t="s">
        <v>525</v>
      </c>
      <c r="X5" s="275" t="s">
        <v>525</v>
      </c>
      <c r="Y5" s="275" t="s">
        <v>525</v>
      </c>
      <c r="Z5" s="275" t="s">
        <v>525</v>
      </c>
      <c r="AA5" s="275" t="s">
        <v>525</v>
      </c>
      <c r="AB5" s="275" t="s">
        <v>572</v>
      </c>
      <c r="AC5" s="275" t="s">
        <v>527</v>
      </c>
      <c r="AD5" s="275" t="s">
        <v>527</v>
      </c>
      <c r="AE5" s="275" t="s">
        <v>527</v>
      </c>
      <c r="AF5" s="275" t="s">
        <v>527</v>
      </c>
      <c r="AS5" s="220" t="str">
        <f>AT5&amp;"_"&amp;COUNTIF($AT$5:AT5,AT5)</f>
        <v>G-Regular_1</v>
      </c>
      <c r="AT5" s="278" t="str">
        <f>U5</f>
        <v>G-Regular</v>
      </c>
      <c r="AU5" s="220" t="str">
        <f>B5</f>
        <v>T;ksfr lksuh</v>
      </c>
      <c r="AV5" s="220" t="str">
        <f>C5</f>
        <v>प्रधानाचार्य</v>
      </c>
      <c r="AW5" s="278">
        <f>S5</f>
        <v>41163</v>
      </c>
      <c r="AX5" s="220">
        <f>P5</f>
        <v>0</v>
      </c>
      <c r="AY5" s="220">
        <f>Q5</f>
        <v>0</v>
      </c>
    </row>
    <row r="6" spans="1:51" ht="15.75" x14ac:dyDescent="0.25">
      <c r="A6" s="279">
        <f t="shared" ref="A6:A37" si="2">IF(ISBLANK(B6)," ",A5+1)</f>
        <v>2</v>
      </c>
      <c r="B6" s="293" t="s">
        <v>549</v>
      </c>
      <c r="C6" s="467" t="s">
        <v>370</v>
      </c>
      <c r="D6" s="468"/>
      <c r="E6" s="466" t="s">
        <v>550</v>
      </c>
      <c r="F6" s="466"/>
      <c r="G6" s="466">
        <v>907868</v>
      </c>
      <c r="H6" s="466"/>
      <c r="I6" s="140" t="str">
        <f t="shared" si="0"/>
        <v>44300-140100</v>
      </c>
      <c r="J6" s="316" t="s">
        <v>395</v>
      </c>
      <c r="K6" s="316">
        <v>65000</v>
      </c>
      <c r="L6" s="156">
        <v>4</v>
      </c>
      <c r="M6" s="156">
        <v>8</v>
      </c>
      <c r="N6" s="156">
        <v>4</v>
      </c>
      <c r="O6" s="156">
        <v>8</v>
      </c>
      <c r="P6" s="156">
        <v>0</v>
      </c>
      <c r="Q6" s="156">
        <v>0</v>
      </c>
      <c r="R6" s="158">
        <v>27926</v>
      </c>
      <c r="S6" s="158">
        <v>35488</v>
      </c>
      <c r="T6" s="280">
        <f t="shared" si="1"/>
        <v>49856</v>
      </c>
      <c r="U6" s="276" t="s">
        <v>319</v>
      </c>
      <c r="V6" s="275" t="s">
        <v>525</v>
      </c>
      <c r="W6" s="275" t="s">
        <v>525</v>
      </c>
      <c r="X6" s="275" t="s">
        <v>525</v>
      </c>
      <c r="Y6" s="275" t="s">
        <v>527</v>
      </c>
      <c r="Z6" s="275" t="s">
        <v>527</v>
      </c>
      <c r="AA6" s="275" t="s">
        <v>525</v>
      </c>
      <c r="AB6" s="275" t="s">
        <v>526</v>
      </c>
      <c r="AC6" s="275" t="s">
        <v>527</v>
      </c>
      <c r="AD6" s="275" t="s">
        <v>527</v>
      </c>
      <c r="AE6" s="275" t="s">
        <v>527</v>
      </c>
      <c r="AF6" s="275" t="s">
        <v>527</v>
      </c>
      <c r="AS6" s="220" t="str">
        <f>AT6&amp;"_"&amp;COUNTIF($AT$5:AT6,AT6)</f>
        <v>NG-Regular_1</v>
      </c>
      <c r="AT6" s="278" t="str">
        <f t="shared" ref="AT6:AT61" si="3">U6</f>
        <v>NG-Regular</v>
      </c>
      <c r="AU6" s="220" t="str">
        <f t="shared" ref="AU6:AU61" si="4">B6</f>
        <v>dSyk'k pUn</v>
      </c>
      <c r="AV6" s="220" t="str">
        <f t="shared" ref="AV6:AV61" si="5">C6</f>
        <v>वरिष्ठ अध्यापक</v>
      </c>
      <c r="AW6" s="278">
        <f t="shared" ref="AW6:AW61" si="6">S6</f>
        <v>35488</v>
      </c>
      <c r="AX6" s="220">
        <f t="shared" ref="AX6:AX61" si="7">P6</f>
        <v>0</v>
      </c>
      <c r="AY6" s="220">
        <f t="shared" ref="AY6:AY61" si="8">Q6</f>
        <v>0</v>
      </c>
    </row>
    <row r="7" spans="1:51" ht="15.75" customHeight="1" x14ac:dyDescent="0.25">
      <c r="A7" s="279">
        <f t="shared" si="2"/>
        <v>3</v>
      </c>
      <c r="B7" s="293" t="s">
        <v>551</v>
      </c>
      <c r="C7" s="467" t="s">
        <v>370</v>
      </c>
      <c r="D7" s="468"/>
      <c r="E7" s="466" t="s">
        <v>552</v>
      </c>
      <c r="F7" s="466"/>
      <c r="G7" s="466">
        <v>110001644398</v>
      </c>
      <c r="H7" s="466"/>
      <c r="I7" s="140" t="str">
        <f t="shared" si="0"/>
        <v>37800-119700</v>
      </c>
      <c r="J7" s="316" t="s">
        <v>346</v>
      </c>
      <c r="K7" s="316">
        <v>47900</v>
      </c>
      <c r="L7" s="156">
        <v>4</v>
      </c>
      <c r="M7" s="156">
        <v>8</v>
      </c>
      <c r="N7" s="156">
        <v>4</v>
      </c>
      <c r="O7" s="156">
        <v>8</v>
      </c>
      <c r="P7" s="156">
        <v>0</v>
      </c>
      <c r="Q7" s="156">
        <v>0</v>
      </c>
      <c r="R7" s="158">
        <v>30868</v>
      </c>
      <c r="S7" s="158">
        <v>39505</v>
      </c>
      <c r="T7" s="280">
        <f t="shared" si="1"/>
        <v>52809</v>
      </c>
      <c r="U7" s="276" t="s">
        <v>319</v>
      </c>
      <c r="V7" s="275" t="s">
        <v>525</v>
      </c>
      <c r="W7" s="275" t="s">
        <v>525</v>
      </c>
      <c r="X7" s="275" t="s">
        <v>525</v>
      </c>
      <c r="Y7" s="275" t="s">
        <v>527</v>
      </c>
      <c r="Z7" s="275" t="s">
        <v>527</v>
      </c>
      <c r="AA7" s="275" t="s">
        <v>525</v>
      </c>
      <c r="AB7" s="275" t="s">
        <v>526</v>
      </c>
      <c r="AC7" s="275" t="s">
        <v>527</v>
      </c>
      <c r="AD7" s="275" t="s">
        <v>527</v>
      </c>
      <c r="AE7" s="275" t="s">
        <v>527</v>
      </c>
      <c r="AF7" s="275" t="s">
        <v>527</v>
      </c>
      <c r="AS7" s="220" t="str">
        <f>AT7&amp;"_"&amp;COUNTIF($AT$5:AT7,AT7)</f>
        <v>NG-Regular_2</v>
      </c>
      <c r="AT7" s="278" t="str">
        <f t="shared" si="3"/>
        <v>NG-Regular</v>
      </c>
      <c r="AU7" s="220" t="str">
        <f t="shared" si="4"/>
        <v>egknso jke</v>
      </c>
      <c r="AV7" s="220" t="str">
        <f t="shared" si="5"/>
        <v>वरिष्ठ अध्यापक</v>
      </c>
      <c r="AW7" s="278">
        <f t="shared" si="6"/>
        <v>39505</v>
      </c>
      <c r="AX7" s="220">
        <f t="shared" si="7"/>
        <v>0</v>
      </c>
      <c r="AY7" s="220">
        <f t="shared" si="8"/>
        <v>0</v>
      </c>
    </row>
    <row r="8" spans="1:51" ht="15.75" customHeight="1" x14ac:dyDescent="0.25">
      <c r="A8" s="279">
        <f t="shared" si="2"/>
        <v>4</v>
      </c>
      <c r="B8" s="293" t="s">
        <v>558</v>
      </c>
      <c r="C8" s="467" t="s">
        <v>370</v>
      </c>
      <c r="D8" s="468"/>
      <c r="E8" s="466" t="s">
        <v>559</v>
      </c>
      <c r="F8" s="466"/>
      <c r="G8" s="466">
        <v>111001778904</v>
      </c>
      <c r="H8" s="466"/>
      <c r="I8" s="140" t="str">
        <f t="shared" si="0"/>
        <v>37800-119700</v>
      </c>
      <c r="J8" s="316" t="s">
        <v>346</v>
      </c>
      <c r="K8" s="316">
        <v>55500</v>
      </c>
      <c r="L8" s="156">
        <v>4</v>
      </c>
      <c r="M8" s="156">
        <v>8</v>
      </c>
      <c r="N8" s="156">
        <v>4</v>
      </c>
      <c r="O8" s="156">
        <v>8</v>
      </c>
      <c r="P8" s="156">
        <v>0</v>
      </c>
      <c r="Q8" s="156">
        <v>0</v>
      </c>
      <c r="R8" s="158">
        <v>27246</v>
      </c>
      <c r="S8" s="158">
        <v>38432</v>
      </c>
      <c r="T8" s="280">
        <f t="shared" si="1"/>
        <v>49187</v>
      </c>
      <c r="U8" s="276" t="s">
        <v>319</v>
      </c>
      <c r="V8" s="275" t="s">
        <v>525</v>
      </c>
      <c r="W8" s="275" t="s">
        <v>525</v>
      </c>
      <c r="X8" s="275" t="s">
        <v>525</v>
      </c>
      <c r="Y8" s="275" t="s">
        <v>527</v>
      </c>
      <c r="Z8" s="275" t="s">
        <v>527</v>
      </c>
      <c r="AA8" s="275" t="s">
        <v>525</v>
      </c>
      <c r="AB8" s="275" t="s">
        <v>526</v>
      </c>
      <c r="AC8" s="275" t="s">
        <v>527</v>
      </c>
      <c r="AD8" s="275" t="s">
        <v>527</v>
      </c>
      <c r="AE8" s="275" t="s">
        <v>527</v>
      </c>
      <c r="AF8" s="275" t="s">
        <v>527</v>
      </c>
      <c r="AS8" s="220" t="str">
        <f>AT8&amp;"_"&amp;COUNTIF($AT$5:AT8,AT8)</f>
        <v>NG-Regular_3</v>
      </c>
      <c r="AT8" s="278" t="str">
        <f t="shared" si="3"/>
        <v>NG-Regular</v>
      </c>
      <c r="AU8" s="220" t="str">
        <f t="shared" si="4"/>
        <v>xksiky jke</v>
      </c>
      <c r="AV8" s="220" t="str">
        <f t="shared" si="5"/>
        <v>वरिष्ठ अध्यापक</v>
      </c>
      <c r="AW8" s="278">
        <f t="shared" si="6"/>
        <v>38432</v>
      </c>
      <c r="AX8" s="220">
        <f t="shared" si="7"/>
        <v>0</v>
      </c>
      <c r="AY8" s="220">
        <f t="shared" si="8"/>
        <v>0</v>
      </c>
    </row>
    <row r="9" spans="1:51" ht="15.75" customHeight="1" x14ac:dyDescent="0.25">
      <c r="A9" s="279">
        <f t="shared" si="2"/>
        <v>5</v>
      </c>
      <c r="B9" s="293" t="s">
        <v>564</v>
      </c>
      <c r="C9" s="467" t="s">
        <v>370</v>
      </c>
      <c r="D9" s="468"/>
      <c r="E9" s="466" t="s">
        <v>565</v>
      </c>
      <c r="F9" s="466"/>
      <c r="G9" s="466">
        <v>639150</v>
      </c>
      <c r="H9" s="466"/>
      <c r="I9" s="140" t="str">
        <f t="shared" si="0"/>
        <v>53100-167800</v>
      </c>
      <c r="J9" s="316" t="s">
        <v>555</v>
      </c>
      <c r="K9" s="316">
        <v>73400</v>
      </c>
      <c r="L9" s="156">
        <v>4</v>
      </c>
      <c r="M9" s="156">
        <v>8</v>
      </c>
      <c r="N9" s="156">
        <v>4</v>
      </c>
      <c r="O9" s="156">
        <v>8</v>
      </c>
      <c r="P9" s="156">
        <v>0</v>
      </c>
      <c r="Q9" s="156">
        <v>0</v>
      </c>
      <c r="R9" s="158">
        <v>25604</v>
      </c>
      <c r="S9" s="158">
        <v>32694</v>
      </c>
      <c r="T9" s="280">
        <f t="shared" ref="T9:T61" si="9">EOMONTH(DATE(YEAR(R9)+60,MONTH(R9),DAY(R9)),0)</f>
        <v>47542</v>
      </c>
      <c r="U9" s="276" t="s">
        <v>319</v>
      </c>
      <c r="V9" s="275" t="s">
        <v>525</v>
      </c>
      <c r="W9" s="275" t="s">
        <v>525</v>
      </c>
      <c r="X9" s="275" t="s">
        <v>525</v>
      </c>
      <c r="Y9" s="275" t="s">
        <v>525</v>
      </c>
      <c r="Z9" s="275" t="s">
        <v>525</v>
      </c>
      <c r="AA9" s="275" t="s">
        <v>525</v>
      </c>
      <c r="AB9" s="275" t="s">
        <v>526</v>
      </c>
      <c r="AC9" s="275" t="s">
        <v>527</v>
      </c>
      <c r="AD9" s="275" t="s">
        <v>527</v>
      </c>
      <c r="AE9" s="275" t="s">
        <v>527</v>
      </c>
      <c r="AF9" s="275" t="s">
        <v>527</v>
      </c>
      <c r="AS9" s="220" t="str">
        <f>AT9&amp;"_"&amp;COUNTIF($AT$5:AT9,AT9)</f>
        <v>NG-Regular_4</v>
      </c>
      <c r="AT9" s="278" t="str">
        <f t="shared" si="3"/>
        <v>NG-Regular</v>
      </c>
      <c r="AU9" s="220" t="str">
        <f t="shared" si="4"/>
        <v>y{e.k jke ckuk</v>
      </c>
      <c r="AV9" s="220" t="str">
        <f t="shared" si="5"/>
        <v>वरिष्ठ अध्यापक</v>
      </c>
      <c r="AW9" s="278">
        <f t="shared" si="6"/>
        <v>32694</v>
      </c>
      <c r="AX9" s="220">
        <f t="shared" si="7"/>
        <v>0</v>
      </c>
      <c r="AY9" s="220">
        <f t="shared" si="8"/>
        <v>0</v>
      </c>
    </row>
    <row r="10" spans="1:51" ht="15.75" customHeight="1" x14ac:dyDescent="0.25">
      <c r="A10" s="279">
        <f t="shared" si="2"/>
        <v>6</v>
      </c>
      <c r="B10" s="293" t="s">
        <v>566</v>
      </c>
      <c r="C10" s="467" t="s">
        <v>370</v>
      </c>
      <c r="D10" s="468"/>
      <c r="E10" s="466" t="s">
        <v>567</v>
      </c>
      <c r="F10" s="466"/>
      <c r="G10" s="466">
        <v>110037631234</v>
      </c>
      <c r="H10" s="466"/>
      <c r="I10" s="140" t="str">
        <f t="shared" si="0"/>
        <v>37800-119700</v>
      </c>
      <c r="J10" s="316" t="s">
        <v>346</v>
      </c>
      <c r="K10" s="316">
        <v>45100</v>
      </c>
      <c r="L10" s="156">
        <v>4</v>
      </c>
      <c r="M10" s="156">
        <v>8</v>
      </c>
      <c r="N10" s="156">
        <v>4</v>
      </c>
      <c r="O10" s="156">
        <v>8</v>
      </c>
      <c r="P10" s="156">
        <v>0</v>
      </c>
      <c r="Q10" s="156">
        <v>0</v>
      </c>
      <c r="R10" s="158">
        <v>26426</v>
      </c>
      <c r="S10" s="158">
        <v>41165</v>
      </c>
      <c r="T10" s="280">
        <f t="shared" si="9"/>
        <v>48365</v>
      </c>
      <c r="U10" s="276" t="s">
        <v>319</v>
      </c>
      <c r="V10" s="275" t="s">
        <v>525</v>
      </c>
      <c r="W10" s="275" t="s">
        <v>525</v>
      </c>
      <c r="X10" s="275" t="s">
        <v>525</v>
      </c>
      <c r="Y10" s="275" t="s">
        <v>527</v>
      </c>
      <c r="Z10" s="275" t="s">
        <v>527</v>
      </c>
      <c r="AA10" s="275" t="s">
        <v>525</v>
      </c>
      <c r="AB10" s="275" t="s">
        <v>526</v>
      </c>
      <c r="AC10" s="275" t="s">
        <v>527</v>
      </c>
      <c r="AD10" s="275" t="s">
        <v>527</v>
      </c>
      <c r="AE10" s="275" t="s">
        <v>527</v>
      </c>
      <c r="AF10" s="275" t="s">
        <v>527</v>
      </c>
      <c r="AS10" s="220" t="str">
        <f>AT10&amp;"_"&amp;COUNTIF($AT$5:AT10,AT10)</f>
        <v>NG-Regular_5</v>
      </c>
      <c r="AT10" s="278" t="str">
        <f t="shared" si="3"/>
        <v>NG-Regular</v>
      </c>
      <c r="AU10" s="220" t="str">
        <f t="shared" si="4"/>
        <v>nsok jke ;kno</v>
      </c>
      <c r="AV10" s="220" t="str">
        <f t="shared" si="5"/>
        <v>वरिष्ठ अध्यापक</v>
      </c>
      <c r="AW10" s="278">
        <f t="shared" si="6"/>
        <v>41165</v>
      </c>
      <c r="AX10" s="220">
        <f t="shared" si="7"/>
        <v>0</v>
      </c>
      <c r="AY10" s="220">
        <f t="shared" si="8"/>
        <v>0</v>
      </c>
    </row>
    <row r="11" spans="1:51" ht="15.75" customHeight="1" x14ac:dyDescent="0.25">
      <c r="A11" s="279">
        <f t="shared" si="2"/>
        <v>7</v>
      </c>
      <c r="B11" s="293" t="s">
        <v>528</v>
      </c>
      <c r="C11" s="467" t="s">
        <v>370</v>
      </c>
      <c r="D11" s="468"/>
      <c r="E11" s="466">
        <v>0</v>
      </c>
      <c r="F11" s="466"/>
      <c r="G11" s="466">
        <v>0</v>
      </c>
      <c r="H11" s="466"/>
      <c r="I11" s="140" t="str">
        <f t="shared" si="0"/>
        <v>37800-119700</v>
      </c>
      <c r="J11" s="316" t="s">
        <v>346</v>
      </c>
      <c r="K11" s="316">
        <v>0</v>
      </c>
      <c r="L11" s="156">
        <v>4</v>
      </c>
      <c r="M11" s="156">
        <v>8</v>
      </c>
      <c r="N11" s="156">
        <v>4</v>
      </c>
      <c r="O11" s="156">
        <v>8</v>
      </c>
      <c r="P11" s="156">
        <v>0</v>
      </c>
      <c r="Q11" s="156">
        <v>0</v>
      </c>
      <c r="R11" s="158"/>
      <c r="S11" s="158"/>
      <c r="T11" s="280">
        <f t="shared" si="9"/>
        <v>21915</v>
      </c>
      <c r="U11" s="276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 t="s">
        <v>527</v>
      </c>
      <c r="AS11" s="220" t="str">
        <f>AT11&amp;"_"&amp;COUNTIF($AT$5:AT11,AT11)</f>
        <v>0_1</v>
      </c>
      <c r="AT11" s="278">
        <f t="shared" si="3"/>
        <v>0</v>
      </c>
      <c r="AU11" s="220" t="str">
        <f t="shared" si="4"/>
        <v>in fjDr</v>
      </c>
      <c r="AV11" s="220" t="str">
        <f t="shared" si="5"/>
        <v>वरिष्ठ अध्यापक</v>
      </c>
      <c r="AW11" s="278">
        <f t="shared" si="6"/>
        <v>0</v>
      </c>
      <c r="AX11" s="220">
        <f t="shared" si="7"/>
        <v>0</v>
      </c>
      <c r="AY11" s="220">
        <f t="shared" si="8"/>
        <v>0</v>
      </c>
    </row>
    <row r="12" spans="1:51" ht="15.75" customHeight="1" x14ac:dyDescent="0.25">
      <c r="A12" s="279">
        <f t="shared" si="2"/>
        <v>8</v>
      </c>
      <c r="B12" s="293" t="s">
        <v>556</v>
      </c>
      <c r="C12" s="467" t="s">
        <v>385</v>
      </c>
      <c r="D12" s="468"/>
      <c r="E12" s="466" t="s">
        <v>557</v>
      </c>
      <c r="F12" s="466"/>
      <c r="G12" s="466">
        <v>907862</v>
      </c>
      <c r="H12" s="466"/>
      <c r="I12" s="140" t="str">
        <f t="shared" si="0"/>
        <v>44300-140100</v>
      </c>
      <c r="J12" s="316" t="s">
        <v>395</v>
      </c>
      <c r="K12" s="316">
        <v>65000</v>
      </c>
      <c r="L12" s="156">
        <v>4</v>
      </c>
      <c r="M12" s="156">
        <v>8</v>
      </c>
      <c r="N12" s="156">
        <v>4</v>
      </c>
      <c r="O12" s="156">
        <v>8</v>
      </c>
      <c r="P12" s="156">
        <v>0</v>
      </c>
      <c r="Q12" s="156">
        <v>0</v>
      </c>
      <c r="R12" s="158">
        <v>27008</v>
      </c>
      <c r="S12" s="158">
        <v>35486</v>
      </c>
      <c r="T12" s="280">
        <f t="shared" si="9"/>
        <v>48944</v>
      </c>
      <c r="U12" s="276" t="s">
        <v>319</v>
      </c>
      <c r="V12" s="275" t="s">
        <v>525</v>
      </c>
      <c r="W12" s="275" t="s">
        <v>525</v>
      </c>
      <c r="X12" s="275" t="s">
        <v>525</v>
      </c>
      <c r="Y12" s="275" t="s">
        <v>527</v>
      </c>
      <c r="Z12" s="275" t="s">
        <v>527</v>
      </c>
      <c r="AA12" s="275" t="s">
        <v>525</v>
      </c>
      <c r="AB12" s="275" t="s">
        <v>526</v>
      </c>
      <c r="AC12" s="275" t="s">
        <v>527</v>
      </c>
      <c r="AD12" s="275" t="s">
        <v>527</v>
      </c>
      <c r="AE12" s="275" t="s">
        <v>527</v>
      </c>
      <c r="AF12" s="275" t="s">
        <v>527</v>
      </c>
      <c r="AS12" s="220" t="str">
        <f>AT12&amp;"_"&amp;COUNTIF($AT$5:AT12,AT12)</f>
        <v>NG-Regular_6</v>
      </c>
      <c r="AT12" s="278" t="str">
        <f t="shared" si="3"/>
        <v>NG-Regular</v>
      </c>
      <c r="AU12" s="220" t="str">
        <f t="shared" si="4"/>
        <v>cksnwjke</v>
      </c>
      <c r="AV12" s="220" t="str">
        <f t="shared" si="5"/>
        <v>अध्यापक</v>
      </c>
      <c r="AW12" s="278">
        <f t="shared" si="6"/>
        <v>35486</v>
      </c>
      <c r="AX12" s="220">
        <f t="shared" si="7"/>
        <v>0</v>
      </c>
      <c r="AY12" s="220">
        <f t="shared" si="8"/>
        <v>0</v>
      </c>
    </row>
    <row r="13" spans="1:51" ht="15.75" customHeight="1" x14ac:dyDescent="0.25">
      <c r="A13" s="279">
        <f t="shared" si="2"/>
        <v>9</v>
      </c>
      <c r="B13" s="293" t="s">
        <v>560</v>
      </c>
      <c r="C13" s="467" t="s">
        <v>385</v>
      </c>
      <c r="D13" s="468"/>
      <c r="E13" s="466" t="s">
        <v>561</v>
      </c>
      <c r="F13" s="466"/>
      <c r="G13" s="466">
        <v>110067634298</v>
      </c>
      <c r="H13" s="466"/>
      <c r="I13" s="140" t="str">
        <f t="shared" si="0"/>
        <v>37800-119700</v>
      </c>
      <c r="J13" s="316" t="s">
        <v>346</v>
      </c>
      <c r="K13" s="316">
        <v>45100</v>
      </c>
      <c r="L13" s="156">
        <v>4</v>
      </c>
      <c r="M13" s="156">
        <v>8</v>
      </c>
      <c r="N13" s="156">
        <v>4</v>
      </c>
      <c r="O13" s="156">
        <v>8</v>
      </c>
      <c r="P13" s="156">
        <v>0</v>
      </c>
      <c r="Q13" s="156">
        <v>0</v>
      </c>
      <c r="R13" s="158">
        <v>30468</v>
      </c>
      <c r="S13" s="158">
        <v>41163</v>
      </c>
      <c r="T13" s="280">
        <f t="shared" si="9"/>
        <v>52412</v>
      </c>
      <c r="U13" s="276" t="s">
        <v>319</v>
      </c>
      <c r="V13" s="275" t="s">
        <v>525</v>
      </c>
      <c r="W13" s="275" t="s">
        <v>525</v>
      </c>
      <c r="X13" s="275" t="s">
        <v>525</v>
      </c>
      <c r="Y13" s="275" t="s">
        <v>527</v>
      </c>
      <c r="Z13" s="275" t="s">
        <v>527</v>
      </c>
      <c r="AA13" s="275" t="s">
        <v>525</v>
      </c>
      <c r="AB13" s="275" t="s">
        <v>526</v>
      </c>
      <c r="AC13" s="275" t="s">
        <v>527</v>
      </c>
      <c r="AD13" s="275" t="s">
        <v>527</v>
      </c>
      <c r="AE13" s="275" t="s">
        <v>527</v>
      </c>
      <c r="AF13" s="275" t="s">
        <v>527</v>
      </c>
      <c r="AS13" s="220" t="str">
        <f>AT13&amp;"_"&amp;COUNTIF($AT$5:AT13,AT13)</f>
        <v>NG-Regular_7</v>
      </c>
      <c r="AT13" s="278" t="str">
        <f t="shared" si="3"/>
        <v>NG-Regular</v>
      </c>
      <c r="AU13" s="220" t="str">
        <f t="shared" si="4"/>
        <v>enu yky dVkfj;k</v>
      </c>
      <c r="AV13" s="220" t="str">
        <f t="shared" si="5"/>
        <v>अध्यापक</v>
      </c>
      <c r="AW13" s="278">
        <f t="shared" si="6"/>
        <v>41163</v>
      </c>
      <c r="AX13" s="220">
        <f t="shared" si="7"/>
        <v>0</v>
      </c>
      <c r="AY13" s="220">
        <f t="shared" si="8"/>
        <v>0</v>
      </c>
    </row>
    <row r="14" spans="1:51" ht="15.75" customHeight="1" x14ac:dyDescent="0.25">
      <c r="A14" s="279">
        <f t="shared" si="2"/>
        <v>10</v>
      </c>
      <c r="B14" s="293" t="s">
        <v>562</v>
      </c>
      <c r="C14" s="467" t="s">
        <v>385</v>
      </c>
      <c r="D14" s="468"/>
      <c r="E14" s="466" t="s">
        <v>563</v>
      </c>
      <c r="F14" s="466"/>
      <c r="G14" s="466">
        <v>907796</v>
      </c>
      <c r="H14" s="466"/>
      <c r="I14" s="140" t="str">
        <f t="shared" si="0"/>
        <v>44300-140100</v>
      </c>
      <c r="J14" s="316" t="s">
        <v>395</v>
      </c>
      <c r="K14" s="316">
        <v>65000</v>
      </c>
      <c r="L14" s="156">
        <v>4</v>
      </c>
      <c r="M14" s="156">
        <v>8</v>
      </c>
      <c r="N14" s="156">
        <v>4</v>
      </c>
      <c r="O14" s="156">
        <v>8</v>
      </c>
      <c r="P14" s="156">
        <v>0</v>
      </c>
      <c r="Q14" s="156">
        <v>0</v>
      </c>
      <c r="R14" s="158">
        <v>26826</v>
      </c>
      <c r="S14" s="158">
        <v>35488</v>
      </c>
      <c r="T14" s="280">
        <f t="shared" si="9"/>
        <v>48760</v>
      </c>
      <c r="U14" s="276" t="s">
        <v>319</v>
      </c>
      <c r="V14" s="275" t="s">
        <v>525</v>
      </c>
      <c r="W14" s="275" t="s">
        <v>525</v>
      </c>
      <c r="X14" s="275" t="s">
        <v>525</v>
      </c>
      <c r="Y14" s="275" t="s">
        <v>527</v>
      </c>
      <c r="Z14" s="275" t="s">
        <v>527</v>
      </c>
      <c r="AA14" s="275" t="s">
        <v>525</v>
      </c>
      <c r="AB14" s="275" t="s">
        <v>526</v>
      </c>
      <c r="AC14" s="275" t="s">
        <v>527</v>
      </c>
      <c r="AD14" s="275" t="s">
        <v>527</v>
      </c>
      <c r="AE14" s="275" t="s">
        <v>527</v>
      </c>
      <c r="AF14" s="275" t="s">
        <v>527</v>
      </c>
      <c r="AS14" s="220" t="str">
        <f>AT14&amp;"_"&amp;COUNTIF($AT$5:AT14,AT14)</f>
        <v>NG-Regular_8</v>
      </c>
      <c r="AT14" s="278" t="str">
        <f t="shared" si="3"/>
        <v>NG-Regular</v>
      </c>
      <c r="AU14" s="220" t="str">
        <f t="shared" si="4"/>
        <v>vkSadkj flag f[kfM+;k</v>
      </c>
      <c r="AV14" s="220" t="str">
        <f t="shared" si="5"/>
        <v>अध्यापक</v>
      </c>
      <c r="AW14" s="278">
        <f t="shared" si="6"/>
        <v>35488</v>
      </c>
      <c r="AX14" s="220">
        <f t="shared" si="7"/>
        <v>0</v>
      </c>
      <c r="AY14" s="220">
        <f t="shared" si="8"/>
        <v>0</v>
      </c>
    </row>
    <row r="15" spans="1:51" ht="15.75" customHeight="1" x14ac:dyDescent="0.25">
      <c r="A15" s="279">
        <f t="shared" si="2"/>
        <v>11</v>
      </c>
      <c r="B15" s="293" t="s">
        <v>568</v>
      </c>
      <c r="C15" s="467" t="s">
        <v>385</v>
      </c>
      <c r="D15" s="468"/>
      <c r="E15" s="466" t="s">
        <v>569</v>
      </c>
      <c r="F15" s="466"/>
      <c r="G15" s="466">
        <v>110057512016</v>
      </c>
      <c r="H15" s="466"/>
      <c r="I15" s="140" t="str">
        <f t="shared" si="0"/>
        <v>37800-119700</v>
      </c>
      <c r="J15" s="316" t="s">
        <v>346</v>
      </c>
      <c r="K15" s="316">
        <v>45100</v>
      </c>
      <c r="L15" s="156">
        <v>4</v>
      </c>
      <c r="M15" s="156">
        <v>8</v>
      </c>
      <c r="N15" s="156">
        <v>4</v>
      </c>
      <c r="O15" s="156">
        <v>8</v>
      </c>
      <c r="P15" s="156">
        <v>0</v>
      </c>
      <c r="Q15" s="156">
        <v>0</v>
      </c>
      <c r="R15" s="158">
        <v>33523</v>
      </c>
      <c r="S15" s="158">
        <v>41232</v>
      </c>
      <c r="T15" s="280">
        <f t="shared" si="9"/>
        <v>55457</v>
      </c>
      <c r="U15" s="276" t="s">
        <v>319</v>
      </c>
      <c r="V15" s="275" t="s">
        <v>525</v>
      </c>
      <c r="W15" s="275" t="s">
        <v>525</v>
      </c>
      <c r="X15" s="275" t="s">
        <v>525</v>
      </c>
      <c r="Y15" s="275" t="s">
        <v>527</v>
      </c>
      <c r="Z15" s="275" t="s">
        <v>527</v>
      </c>
      <c r="AA15" s="275" t="s">
        <v>525</v>
      </c>
      <c r="AB15" s="275" t="s">
        <v>572</v>
      </c>
      <c r="AC15" s="275" t="s">
        <v>527</v>
      </c>
      <c r="AD15" s="275" t="s">
        <v>527</v>
      </c>
      <c r="AE15" s="275" t="s">
        <v>527</v>
      </c>
      <c r="AF15" s="275" t="s">
        <v>527</v>
      </c>
      <c r="AS15" s="220" t="str">
        <f>AT15&amp;"_"&amp;COUNTIF($AT$5:AT15,AT15)</f>
        <v>NG-Regular_9</v>
      </c>
      <c r="AT15" s="278" t="str">
        <f t="shared" si="3"/>
        <v>NG-Regular</v>
      </c>
      <c r="AU15" s="220" t="str">
        <f t="shared" si="4"/>
        <v>fu'kk nsoh tkaxhM+</v>
      </c>
      <c r="AV15" s="220" t="str">
        <f t="shared" si="5"/>
        <v>अध्यापक</v>
      </c>
      <c r="AW15" s="278">
        <f t="shared" si="6"/>
        <v>41232</v>
      </c>
      <c r="AX15" s="220">
        <f t="shared" si="7"/>
        <v>0</v>
      </c>
      <c r="AY15" s="220">
        <f t="shared" si="8"/>
        <v>0</v>
      </c>
    </row>
    <row r="16" spans="1:51" ht="15.75" customHeight="1" x14ac:dyDescent="0.25">
      <c r="A16" s="279">
        <f t="shared" si="2"/>
        <v>12</v>
      </c>
      <c r="B16" s="293" t="s">
        <v>528</v>
      </c>
      <c r="C16" s="467" t="s">
        <v>385</v>
      </c>
      <c r="D16" s="468"/>
      <c r="E16" s="466">
        <v>0</v>
      </c>
      <c r="F16" s="466"/>
      <c r="G16" s="465">
        <v>0</v>
      </c>
      <c r="H16" s="465"/>
      <c r="I16" s="140" t="str">
        <f t="shared" si="0"/>
        <v>33800-106700</v>
      </c>
      <c r="J16" s="316" t="s">
        <v>347</v>
      </c>
      <c r="K16" s="316">
        <v>0</v>
      </c>
      <c r="L16" s="156">
        <v>4</v>
      </c>
      <c r="M16" s="156">
        <v>8</v>
      </c>
      <c r="N16" s="156">
        <v>4</v>
      </c>
      <c r="O16" s="156">
        <v>8</v>
      </c>
      <c r="P16" s="156">
        <v>0</v>
      </c>
      <c r="Q16" s="156">
        <v>0</v>
      </c>
      <c r="R16" s="158"/>
      <c r="S16" s="158"/>
      <c r="T16" s="280">
        <f t="shared" si="9"/>
        <v>21915</v>
      </c>
      <c r="U16" s="276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 t="s">
        <v>527</v>
      </c>
      <c r="AS16" s="220" t="str">
        <f>AT16&amp;"_"&amp;COUNTIF($AT$5:AT16,AT16)</f>
        <v>0_2</v>
      </c>
      <c r="AT16" s="278">
        <f t="shared" si="3"/>
        <v>0</v>
      </c>
      <c r="AU16" s="220" t="str">
        <f t="shared" si="4"/>
        <v>in fjDr</v>
      </c>
      <c r="AV16" s="220" t="str">
        <f t="shared" si="5"/>
        <v>अध्यापक</v>
      </c>
      <c r="AW16" s="278">
        <f t="shared" si="6"/>
        <v>0</v>
      </c>
      <c r="AX16" s="220">
        <f t="shared" si="7"/>
        <v>0</v>
      </c>
      <c r="AY16" s="220">
        <f t="shared" si="8"/>
        <v>0</v>
      </c>
    </row>
    <row r="17" spans="1:51" ht="15.75" customHeight="1" x14ac:dyDescent="0.25">
      <c r="A17" s="279">
        <f t="shared" si="2"/>
        <v>13</v>
      </c>
      <c r="B17" s="293" t="s">
        <v>553</v>
      </c>
      <c r="C17" s="467" t="s">
        <v>388</v>
      </c>
      <c r="D17" s="468"/>
      <c r="E17" s="466" t="s">
        <v>554</v>
      </c>
      <c r="F17" s="466"/>
      <c r="G17" s="466">
        <v>740170</v>
      </c>
      <c r="H17" s="466"/>
      <c r="I17" s="140" t="str">
        <f t="shared" si="0"/>
        <v>53100-167800</v>
      </c>
      <c r="J17" s="316" t="s">
        <v>555</v>
      </c>
      <c r="K17" s="316">
        <v>69200</v>
      </c>
      <c r="L17" s="156">
        <v>4</v>
      </c>
      <c r="M17" s="156">
        <v>8</v>
      </c>
      <c r="N17" s="156">
        <v>4</v>
      </c>
      <c r="O17" s="156">
        <v>8</v>
      </c>
      <c r="P17" s="156">
        <v>0</v>
      </c>
      <c r="Q17" s="156">
        <v>0</v>
      </c>
      <c r="R17" s="158">
        <v>23934</v>
      </c>
      <c r="S17" s="158">
        <v>33668</v>
      </c>
      <c r="T17" s="280">
        <f t="shared" si="9"/>
        <v>45869</v>
      </c>
      <c r="U17" s="276" t="s">
        <v>319</v>
      </c>
      <c r="V17" s="275" t="s">
        <v>525</v>
      </c>
      <c r="W17" s="275" t="s">
        <v>525</v>
      </c>
      <c r="X17" s="275" t="s">
        <v>525</v>
      </c>
      <c r="Y17" s="275" t="s">
        <v>525</v>
      </c>
      <c r="Z17" s="275" t="s">
        <v>525</v>
      </c>
      <c r="AA17" s="275" t="s">
        <v>525</v>
      </c>
      <c r="AB17" s="275" t="s">
        <v>526</v>
      </c>
      <c r="AC17" s="275" t="s">
        <v>527</v>
      </c>
      <c r="AD17" s="275" t="s">
        <v>527</v>
      </c>
      <c r="AE17" s="275" t="s">
        <v>527</v>
      </c>
      <c r="AF17" s="275" t="s">
        <v>527</v>
      </c>
      <c r="AS17" s="220" t="str">
        <f>AT17&amp;"_"&amp;COUNTIF($AT$5:AT17,AT17)</f>
        <v>NG-Regular_10</v>
      </c>
      <c r="AT17" s="278" t="str">
        <f t="shared" si="3"/>
        <v>NG-Regular</v>
      </c>
      <c r="AU17" s="220" t="str">
        <f t="shared" si="4"/>
        <v>Hkha;kjke Mksxhoky</v>
      </c>
      <c r="AV17" s="220" t="str">
        <f t="shared" si="5"/>
        <v>शारीरिक शिक्षक श्रेणी III</v>
      </c>
      <c r="AW17" s="278">
        <f t="shared" si="6"/>
        <v>33668</v>
      </c>
      <c r="AX17" s="220">
        <f t="shared" si="7"/>
        <v>0</v>
      </c>
      <c r="AY17" s="220">
        <f t="shared" si="8"/>
        <v>0</v>
      </c>
    </row>
    <row r="18" spans="1:51" ht="15.75" customHeight="1" x14ac:dyDescent="0.25">
      <c r="A18" s="279">
        <f t="shared" si="2"/>
        <v>14</v>
      </c>
      <c r="B18" s="293" t="s">
        <v>570</v>
      </c>
      <c r="C18" s="467" t="s">
        <v>377</v>
      </c>
      <c r="D18" s="468"/>
      <c r="E18" s="466" t="s">
        <v>571</v>
      </c>
      <c r="F18" s="466"/>
      <c r="G18" s="466">
        <v>110195001805</v>
      </c>
      <c r="H18" s="466"/>
      <c r="I18" s="140" t="str">
        <f t="shared" si="0"/>
        <v>20800-65900</v>
      </c>
      <c r="J18" s="316" t="s">
        <v>401</v>
      </c>
      <c r="K18" s="316">
        <v>20800</v>
      </c>
      <c r="L18" s="156">
        <v>0</v>
      </c>
      <c r="M18" s="156">
        <v>7</v>
      </c>
      <c r="N18" s="156">
        <v>4</v>
      </c>
      <c r="O18" s="156">
        <v>8</v>
      </c>
      <c r="P18" s="156">
        <v>5</v>
      </c>
      <c r="Q18" s="156">
        <v>0</v>
      </c>
      <c r="R18" s="158">
        <v>35901</v>
      </c>
      <c r="S18" s="158">
        <v>44025</v>
      </c>
      <c r="T18" s="280">
        <f t="shared" si="9"/>
        <v>57830</v>
      </c>
      <c r="U18" s="276" t="s">
        <v>319</v>
      </c>
      <c r="V18" s="275" t="s">
        <v>525</v>
      </c>
      <c r="W18" s="275" t="s">
        <v>527</v>
      </c>
      <c r="X18" s="275" t="s">
        <v>525</v>
      </c>
      <c r="Y18" s="275" t="s">
        <v>525</v>
      </c>
      <c r="Z18" s="275" t="s">
        <v>527</v>
      </c>
      <c r="AA18" s="275" t="s">
        <v>525</v>
      </c>
      <c r="AB18" s="275" t="s">
        <v>572</v>
      </c>
      <c r="AC18" s="275" t="s">
        <v>525</v>
      </c>
      <c r="AD18" s="275" t="s">
        <v>525</v>
      </c>
      <c r="AE18" s="275" t="s">
        <v>527</v>
      </c>
      <c r="AF18" s="275" t="s">
        <v>527</v>
      </c>
      <c r="AS18" s="220" t="str">
        <f>AT18&amp;"_"&amp;COUNTIF($AT$5:AT18,AT18)</f>
        <v>NG-Regular_11</v>
      </c>
      <c r="AT18" s="278" t="str">
        <f t="shared" si="3"/>
        <v>NG-Regular</v>
      </c>
      <c r="AU18" s="220" t="str">
        <f t="shared" si="4"/>
        <v>fot; y{eh</v>
      </c>
      <c r="AV18" s="220" t="str">
        <f t="shared" si="5"/>
        <v>कनिष्ठ सहायक</v>
      </c>
      <c r="AW18" s="278">
        <f t="shared" si="6"/>
        <v>44025</v>
      </c>
      <c r="AX18" s="220">
        <f t="shared" si="7"/>
        <v>5</v>
      </c>
      <c r="AY18" s="220">
        <f t="shared" si="8"/>
        <v>0</v>
      </c>
    </row>
    <row r="19" spans="1:51" ht="15.75" customHeight="1" x14ac:dyDescent="0.25">
      <c r="A19" s="279">
        <f t="shared" si="2"/>
        <v>15</v>
      </c>
      <c r="B19" s="293" t="s">
        <v>528</v>
      </c>
      <c r="C19" s="467" t="s">
        <v>362</v>
      </c>
      <c r="D19" s="468"/>
      <c r="E19" s="466">
        <v>0</v>
      </c>
      <c r="F19" s="466"/>
      <c r="G19" s="465">
        <v>0</v>
      </c>
      <c r="H19" s="465"/>
      <c r="I19" s="140" t="str">
        <f t="shared" si="0"/>
        <v/>
      </c>
      <c r="J19" s="316"/>
      <c r="K19" s="316">
        <v>0</v>
      </c>
      <c r="L19" s="156">
        <v>4</v>
      </c>
      <c r="M19" s="156">
        <v>8</v>
      </c>
      <c r="N19" s="156">
        <v>4</v>
      </c>
      <c r="O19" s="156">
        <v>8</v>
      </c>
      <c r="P19" s="156">
        <v>0</v>
      </c>
      <c r="Q19" s="156">
        <v>0</v>
      </c>
      <c r="R19" s="158"/>
      <c r="S19" s="158"/>
      <c r="T19" s="280">
        <f t="shared" si="9"/>
        <v>21915</v>
      </c>
      <c r="U19" s="276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 t="s">
        <v>527</v>
      </c>
      <c r="AS19" s="220" t="str">
        <f>AT19&amp;"_"&amp;COUNTIF($AT$5:AT19,AT19)</f>
        <v>0_3</v>
      </c>
      <c r="AT19" s="278">
        <f t="shared" si="3"/>
        <v>0</v>
      </c>
      <c r="AU19" s="220" t="str">
        <f t="shared" si="4"/>
        <v>in fjDr</v>
      </c>
      <c r="AV19" s="220" t="str">
        <f t="shared" si="5"/>
        <v>चतुर्थ श्रेणी कर्मचारी</v>
      </c>
      <c r="AW19" s="278">
        <f t="shared" si="6"/>
        <v>0</v>
      </c>
      <c r="AX19" s="220">
        <f t="shared" si="7"/>
        <v>0</v>
      </c>
      <c r="AY19" s="220">
        <f t="shared" si="8"/>
        <v>0</v>
      </c>
    </row>
    <row r="20" spans="1:51" ht="15.75" customHeight="1" x14ac:dyDescent="0.25">
      <c r="A20" s="279" t="str">
        <f t="shared" si="2"/>
        <v xml:space="preserve"> </v>
      </c>
      <c r="B20" s="293"/>
      <c r="C20" s="467"/>
      <c r="D20" s="468"/>
      <c r="E20" s="466"/>
      <c r="F20" s="466"/>
      <c r="G20" s="465"/>
      <c r="H20" s="465"/>
      <c r="I20" s="140" t="str">
        <f t="shared" si="0"/>
        <v/>
      </c>
      <c r="J20" s="316"/>
      <c r="K20" s="316"/>
      <c r="L20" s="156"/>
      <c r="M20" s="156"/>
      <c r="N20" s="156"/>
      <c r="O20" s="156"/>
      <c r="P20" s="156"/>
      <c r="Q20" s="156"/>
      <c r="R20" s="158"/>
      <c r="S20" s="158"/>
      <c r="T20" s="280">
        <f t="shared" si="9"/>
        <v>21915</v>
      </c>
      <c r="U20" s="276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S20" s="220" t="str">
        <f>AT20&amp;"_"&amp;COUNTIF($AT$5:AT20,AT20)</f>
        <v>0_4</v>
      </c>
      <c r="AT20" s="278">
        <f t="shared" si="3"/>
        <v>0</v>
      </c>
      <c r="AU20" s="220">
        <f t="shared" si="4"/>
        <v>0</v>
      </c>
      <c r="AV20" s="220">
        <f t="shared" si="5"/>
        <v>0</v>
      </c>
      <c r="AW20" s="278">
        <f t="shared" si="6"/>
        <v>0</v>
      </c>
      <c r="AX20" s="220">
        <f t="shared" si="7"/>
        <v>0</v>
      </c>
      <c r="AY20" s="220">
        <f t="shared" si="8"/>
        <v>0</v>
      </c>
    </row>
    <row r="21" spans="1:51" ht="15.75" customHeight="1" x14ac:dyDescent="0.25">
      <c r="A21" s="279" t="str">
        <f t="shared" si="2"/>
        <v xml:space="preserve"> </v>
      </c>
      <c r="B21" s="293"/>
      <c r="C21" s="467"/>
      <c r="D21" s="468"/>
      <c r="E21" s="466"/>
      <c r="F21" s="466"/>
      <c r="G21" s="465"/>
      <c r="H21" s="465"/>
      <c r="I21" s="140" t="str">
        <f t="shared" si="0"/>
        <v/>
      </c>
      <c r="J21" s="316"/>
      <c r="K21" s="316"/>
      <c r="L21" s="156"/>
      <c r="M21" s="156"/>
      <c r="N21" s="156"/>
      <c r="O21" s="156"/>
      <c r="P21" s="156"/>
      <c r="Q21" s="156"/>
      <c r="R21" s="158"/>
      <c r="S21" s="158"/>
      <c r="T21" s="280">
        <f t="shared" si="9"/>
        <v>21915</v>
      </c>
      <c r="U21" s="276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S21" s="220" t="str">
        <f>AT21&amp;"_"&amp;COUNTIF($AT$5:AT21,AT21)</f>
        <v>0_5</v>
      </c>
      <c r="AT21" s="278">
        <f t="shared" si="3"/>
        <v>0</v>
      </c>
      <c r="AU21" s="220">
        <f t="shared" si="4"/>
        <v>0</v>
      </c>
      <c r="AV21" s="220">
        <f t="shared" si="5"/>
        <v>0</v>
      </c>
      <c r="AW21" s="278">
        <f t="shared" si="6"/>
        <v>0</v>
      </c>
      <c r="AX21" s="220">
        <f t="shared" si="7"/>
        <v>0</v>
      </c>
      <c r="AY21" s="220">
        <f t="shared" si="8"/>
        <v>0</v>
      </c>
    </row>
    <row r="22" spans="1:51" ht="15.75" customHeight="1" x14ac:dyDescent="0.25">
      <c r="A22" s="279" t="str">
        <f t="shared" si="2"/>
        <v xml:space="preserve"> </v>
      </c>
      <c r="B22" s="293"/>
      <c r="C22" s="467"/>
      <c r="D22" s="468"/>
      <c r="E22" s="466"/>
      <c r="F22" s="466"/>
      <c r="G22" s="465"/>
      <c r="H22" s="465"/>
      <c r="I22" s="140" t="str">
        <f t="shared" si="0"/>
        <v/>
      </c>
      <c r="J22" s="316"/>
      <c r="K22" s="316"/>
      <c r="L22" s="156"/>
      <c r="M22" s="156"/>
      <c r="N22" s="156"/>
      <c r="O22" s="156"/>
      <c r="P22" s="156"/>
      <c r="Q22" s="156"/>
      <c r="R22" s="158"/>
      <c r="S22" s="158"/>
      <c r="T22" s="280">
        <f t="shared" si="9"/>
        <v>21915</v>
      </c>
      <c r="U22" s="276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S22" s="220" t="str">
        <f>AT22&amp;"_"&amp;COUNTIF($AT$5:AT22,AT22)</f>
        <v>0_6</v>
      </c>
      <c r="AT22" s="278">
        <f t="shared" si="3"/>
        <v>0</v>
      </c>
      <c r="AU22" s="220">
        <f t="shared" si="4"/>
        <v>0</v>
      </c>
      <c r="AV22" s="220">
        <f t="shared" si="5"/>
        <v>0</v>
      </c>
      <c r="AW22" s="278">
        <f t="shared" si="6"/>
        <v>0</v>
      </c>
      <c r="AX22" s="220">
        <f t="shared" si="7"/>
        <v>0</v>
      </c>
      <c r="AY22" s="220">
        <f t="shared" si="8"/>
        <v>0</v>
      </c>
    </row>
    <row r="23" spans="1:51" ht="15.75" customHeight="1" x14ac:dyDescent="0.25">
      <c r="A23" s="279" t="str">
        <f t="shared" si="2"/>
        <v xml:space="preserve"> </v>
      </c>
      <c r="B23" s="293"/>
      <c r="C23" s="467"/>
      <c r="D23" s="468"/>
      <c r="E23" s="466"/>
      <c r="F23" s="466"/>
      <c r="G23" s="465"/>
      <c r="H23" s="465"/>
      <c r="I23" s="140" t="str">
        <f t="shared" si="0"/>
        <v/>
      </c>
      <c r="J23" s="316"/>
      <c r="K23" s="316"/>
      <c r="L23" s="156"/>
      <c r="M23" s="156"/>
      <c r="N23" s="156"/>
      <c r="O23" s="156"/>
      <c r="P23" s="156"/>
      <c r="Q23" s="156"/>
      <c r="R23" s="158"/>
      <c r="S23" s="158"/>
      <c r="T23" s="280">
        <f t="shared" si="9"/>
        <v>21915</v>
      </c>
      <c r="U23" s="276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S23" s="220" t="str">
        <f>AT23&amp;"_"&amp;COUNTIF($AT$5:AT23,AT23)</f>
        <v>0_7</v>
      </c>
      <c r="AT23" s="278">
        <f t="shared" si="3"/>
        <v>0</v>
      </c>
      <c r="AU23" s="220">
        <f t="shared" si="4"/>
        <v>0</v>
      </c>
      <c r="AV23" s="220">
        <f t="shared" si="5"/>
        <v>0</v>
      </c>
      <c r="AW23" s="278">
        <f t="shared" si="6"/>
        <v>0</v>
      </c>
      <c r="AX23" s="220">
        <f t="shared" si="7"/>
        <v>0</v>
      </c>
      <c r="AY23" s="220">
        <f t="shared" si="8"/>
        <v>0</v>
      </c>
    </row>
    <row r="24" spans="1:51" ht="15.75" x14ac:dyDescent="0.25">
      <c r="A24" s="279" t="str">
        <f t="shared" si="2"/>
        <v xml:space="preserve"> </v>
      </c>
      <c r="B24" s="293"/>
      <c r="C24" s="467"/>
      <c r="D24" s="468"/>
      <c r="E24" s="466"/>
      <c r="F24" s="466"/>
      <c r="G24" s="465"/>
      <c r="H24" s="465"/>
      <c r="I24" s="140" t="str">
        <f t="shared" si="0"/>
        <v/>
      </c>
      <c r="J24" s="316"/>
      <c r="K24" s="316"/>
      <c r="L24" s="156"/>
      <c r="M24" s="156"/>
      <c r="N24" s="156"/>
      <c r="O24" s="156"/>
      <c r="P24" s="156"/>
      <c r="Q24" s="156"/>
      <c r="R24" s="158"/>
      <c r="S24" s="158"/>
      <c r="T24" s="280">
        <f t="shared" si="9"/>
        <v>21915</v>
      </c>
      <c r="U24" s="276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S24" s="220" t="str">
        <f>AT24&amp;"_"&amp;COUNTIF($AT$5:AT24,AT24)</f>
        <v>0_8</v>
      </c>
      <c r="AT24" s="278">
        <f t="shared" si="3"/>
        <v>0</v>
      </c>
      <c r="AU24" s="220">
        <f t="shared" si="4"/>
        <v>0</v>
      </c>
      <c r="AV24" s="220">
        <f t="shared" si="5"/>
        <v>0</v>
      </c>
      <c r="AW24" s="278">
        <f t="shared" si="6"/>
        <v>0</v>
      </c>
      <c r="AX24" s="220">
        <f t="shared" si="7"/>
        <v>0</v>
      </c>
      <c r="AY24" s="220">
        <f t="shared" si="8"/>
        <v>0</v>
      </c>
    </row>
    <row r="25" spans="1:51" ht="15.75" x14ac:dyDescent="0.25">
      <c r="A25" s="279" t="str">
        <f t="shared" si="2"/>
        <v xml:space="preserve"> </v>
      </c>
      <c r="B25" s="293"/>
      <c r="C25" s="467"/>
      <c r="D25" s="468"/>
      <c r="E25" s="466"/>
      <c r="F25" s="466"/>
      <c r="G25" s="465"/>
      <c r="H25" s="465"/>
      <c r="I25" s="140" t="str">
        <f t="shared" si="0"/>
        <v/>
      </c>
      <c r="J25" s="316"/>
      <c r="K25" s="316"/>
      <c r="L25" s="156"/>
      <c r="M25" s="156"/>
      <c r="N25" s="156"/>
      <c r="O25" s="156"/>
      <c r="P25" s="156"/>
      <c r="Q25" s="156"/>
      <c r="R25" s="158"/>
      <c r="S25" s="158"/>
      <c r="T25" s="280">
        <f t="shared" si="9"/>
        <v>21915</v>
      </c>
      <c r="U25" s="276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S25" s="220" t="str">
        <f>AT25&amp;"_"&amp;COUNTIF($AT$5:AT25,AT25)</f>
        <v>0_9</v>
      </c>
      <c r="AT25" s="278">
        <f t="shared" si="3"/>
        <v>0</v>
      </c>
      <c r="AU25" s="220">
        <f t="shared" si="4"/>
        <v>0</v>
      </c>
      <c r="AV25" s="220">
        <f t="shared" si="5"/>
        <v>0</v>
      </c>
      <c r="AW25" s="278">
        <f t="shared" si="6"/>
        <v>0</v>
      </c>
      <c r="AX25" s="220">
        <f t="shared" si="7"/>
        <v>0</v>
      </c>
      <c r="AY25" s="220">
        <f t="shared" si="8"/>
        <v>0</v>
      </c>
    </row>
    <row r="26" spans="1:51" ht="15.75" x14ac:dyDescent="0.25">
      <c r="A26" s="279" t="str">
        <f t="shared" si="2"/>
        <v xml:space="preserve"> </v>
      </c>
      <c r="B26" s="293"/>
      <c r="C26" s="467"/>
      <c r="D26" s="468"/>
      <c r="E26" s="466"/>
      <c r="F26" s="466"/>
      <c r="G26" s="465"/>
      <c r="H26" s="465"/>
      <c r="I26" s="140" t="str">
        <f t="shared" si="0"/>
        <v/>
      </c>
      <c r="J26" s="316"/>
      <c r="K26" s="316"/>
      <c r="L26" s="156"/>
      <c r="M26" s="156"/>
      <c r="N26" s="156"/>
      <c r="O26" s="156"/>
      <c r="P26" s="156"/>
      <c r="Q26" s="156"/>
      <c r="R26" s="158"/>
      <c r="S26" s="158"/>
      <c r="T26" s="280">
        <f t="shared" si="9"/>
        <v>21915</v>
      </c>
      <c r="U26" s="276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S26" s="220" t="str">
        <f>AT26&amp;"_"&amp;COUNTIF($AT$5:AT26,AT26)</f>
        <v>0_10</v>
      </c>
      <c r="AT26" s="278">
        <f t="shared" si="3"/>
        <v>0</v>
      </c>
      <c r="AU26" s="220">
        <f t="shared" si="4"/>
        <v>0</v>
      </c>
      <c r="AV26" s="220">
        <f t="shared" si="5"/>
        <v>0</v>
      </c>
      <c r="AW26" s="278">
        <f t="shared" si="6"/>
        <v>0</v>
      </c>
      <c r="AX26" s="220">
        <f t="shared" si="7"/>
        <v>0</v>
      </c>
      <c r="AY26" s="220">
        <f t="shared" si="8"/>
        <v>0</v>
      </c>
    </row>
    <row r="27" spans="1:51" ht="15.75" x14ac:dyDescent="0.25">
      <c r="A27" s="279" t="str">
        <f t="shared" si="2"/>
        <v xml:space="preserve"> </v>
      </c>
      <c r="B27" s="293"/>
      <c r="C27" s="467"/>
      <c r="D27" s="468"/>
      <c r="E27" s="466"/>
      <c r="F27" s="466"/>
      <c r="G27" s="465"/>
      <c r="H27" s="465"/>
      <c r="I27" s="140" t="str">
        <f t="shared" si="0"/>
        <v/>
      </c>
      <c r="J27" s="316"/>
      <c r="K27" s="316"/>
      <c r="L27" s="156"/>
      <c r="M27" s="156"/>
      <c r="N27" s="156"/>
      <c r="O27" s="156"/>
      <c r="P27" s="156"/>
      <c r="Q27" s="156"/>
      <c r="R27" s="158"/>
      <c r="S27" s="158"/>
      <c r="T27" s="280">
        <f t="shared" si="9"/>
        <v>21915</v>
      </c>
      <c r="U27" s="276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S27" s="220" t="str">
        <f>AT27&amp;"_"&amp;COUNTIF($AT$5:AT27,AT27)</f>
        <v>0_11</v>
      </c>
      <c r="AT27" s="278">
        <f t="shared" si="3"/>
        <v>0</v>
      </c>
      <c r="AU27" s="220">
        <f t="shared" si="4"/>
        <v>0</v>
      </c>
      <c r="AV27" s="220">
        <f t="shared" si="5"/>
        <v>0</v>
      </c>
      <c r="AW27" s="278">
        <f t="shared" si="6"/>
        <v>0</v>
      </c>
      <c r="AX27" s="220">
        <f t="shared" si="7"/>
        <v>0</v>
      </c>
      <c r="AY27" s="220">
        <f t="shared" si="8"/>
        <v>0</v>
      </c>
    </row>
    <row r="28" spans="1:51" ht="15.75" x14ac:dyDescent="0.25">
      <c r="A28" s="279" t="str">
        <f t="shared" si="2"/>
        <v xml:space="preserve"> </v>
      </c>
      <c r="B28" s="293"/>
      <c r="C28" s="467"/>
      <c r="D28" s="468"/>
      <c r="E28" s="466"/>
      <c r="F28" s="466"/>
      <c r="G28" s="465"/>
      <c r="H28" s="465"/>
      <c r="I28" s="140" t="str">
        <f t="shared" si="0"/>
        <v/>
      </c>
      <c r="J28" s="316"/>
      <c r="K28" s="316"/>
      <c r="L28" s="156"/>
      <c r="M28" s="156"/>
      <c r="N28" s="156"/>
      <c r="O28" s="156"/>
      <c r="P28" s="156"/>
      <c r="Q28" s="156"/>
      <c r="R28" s="158"/>
      <c r="S28" s="158"/>
      <c r="T28" s="280">
        <f t="shared" si="9"/>
        <v>21915</v>
      </c>
      <c r="U28" s="276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S28" s="220" t="str">
        <f>AT28&amp;"_"&amp;COUNTIF($AT$5:AT28,AT28)</f>
        <v>0_12</v>
      </c>
      <c r="AT28" s="278">
        <f t="shared" si="3"/>
        <v>0</v>
      </c>
      <c r="AU28" s="220">
        <f t="shared" si="4"/>
        <v>0</v>
      </c>
      <c r="AV28" s="220">
        <f t="shared" si="5"/>
        <v>0</v>
      </c>
      <c r="AW28" s="278">
        <f t="shared" si="6"/>
        <v>0</v>
      </c>
      <c r="AX28" s="220">
        <f t="shared" si="7"/>
        <v>0</v>
      </c>
      <c r="AY28" s="220">
        <f t="shared" si="8"/>
        <v>0</v>
      </c>
    </row>
    <row r="29" spans="1:51" ht="15.75" x14ac:dyDescent="0.25">
      <c r="A29" s="279" t="str">
        <f t="shared" si="2"/>
        <v xml:space="preserve"> </v>
      </c>
      <c r="B29" s="293"/>
      <c r="C29" s="467"/>
      <c r="D29" s="468"/>
      <c r="E29" s="466"/>
      <c r="F29" s="466"/>
      <c r="G29" s="465"/>
      <c r="H29" s="465"/>
      <c r="I29" s="140" t="str">
        <f t="shared" si="0"/>
        <v/>
      </c>
      <c r="J29" s="316"/>
      <c r="K29" s="316"/>
      <c r="L29" s="156"/>
      <c r="M29" s="156"/>
      <c r="N29" s="156"/>
      <c r="O29" s="156"/>
      <c r="P29" s="156"/>
      <c r="Q29" s="156"/>
      <c r="R29" s="158"/>
      <c r="S29" s="158"/>
      <c r="T29" s="280">
        <f t="shared" si="9"/>
        <v>21915</v>
      </c>
      <c r="U29" s="276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S29" s="220" t="str">
        <f>AT29&amp;"_"&amp;COUNTIF($AT$5:AT29,AT29)</f>
        <v>0_13</v>
      </c>
      <c r="AT29" s="278">
        <f t="shared" si="3"/>
        <v>0</v>
      </c>
      <c r="AU29" s="220">
        <f t="shared" si="4"/>
        <v>0</v>
      </c>
      <c r="AV29" s="220">
        <f t="shared" si="5"/>
        <v>0</v>
      </c>
      <c r="AW29" s="278">
        <f t="shared" si="6"/>
        <v>0</v>
      </c>
      <c r="AX29" s="220">
        <f t="shared" si="7"/>
        <v>0</v>
      </c>
      <c r="AY29" s="220">
        <f t="shared" si="8"/>
        <v>0</v>
      </c>
    </row>
    <row r="30" spans="1:51" ht="15.75" x14ac:dyDescent="0.25">
      <c r="A30" s="279" t="str">
        <f t="shared" si="2"/>
        <v xml:space="preserve"> </v>
      </c>
      <c r="B30" s="293"/>
      <c r="C30" s="467"/>
      <c r="D30" s="468"/>
      <c r="E30" s="466"/>
      <c r="F30" s="466"/>
      <c r="G30" s="465"/>
      <c r="H30" s="465"/>
      <c r="I30" s="140" t="str">
        <f t="shared" si="0"/>
        <v/>
      </c>
      <c r="J30" s="316"/>
      <c r="K30" s="316"/>
      <c r="L30" s="156"/>
      <c r="M30" s="156"/>
      <c r="N30" s="156"/>
      <c r="O30" s="156"/>
      <c r="P30" s="156"/>
      <c r="Q30" s="156"/>
      <c r="R30" s="158"/>
      <c r="S30" s="158"/>
      <c r="T30" s="280">
        <f t="shared" si="9"/>
        <v>21915</v>
      </c>
      <c r="U30" s="276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S30" s="220" t="str">
        <f>AT30&amp;"_"&amp;COUNTIF($AT$5:AT30,AT30)</f>
        <v>0_14</v>
      </c>
      <c r="AT30" s="278">
        <f t="shared" si="3"/>
        <v>0</v>
      </c>
      <c r="AU30" s="220">
        <f t="shared" si="4"/>
        <v>0</v>
      </c>
      <c r="AV30" s="220">
        <f t="shared" si="5"/>
        <v>0</v>
      </c>
      <c r="AW30" s="278">
        <f t="shared" si="6"/>
        <v>0</v>
      </c>
      <c r="AX30" s="220">
        <f t="shared" si="7"/>
        <v>0</v>
      </c>
      <c r="AY30" s="220">
        <f t="shared" si="8"/>
        <v>0</v>
      </c>
    </row>
    <row r="31" spans="1:51" ht="15.75" x14ac:dyDescent="0.25">
      <c r="A31" s="279" t="str">
        <f t="shared" si="2"/>
        <v xml:space="preserve"> </v>
      </c>
      <c r="B31" s="293"/>
      <c r="C31" s="467"/>
      <c r="D31" s="468"/>
      <c r="E31" s="466"/>
      <c r="F31" s="466"/>
      <c r="G31" s="465"/>
      <c r="H31" s="465"/>
      <c r="I31" s="140" t="str">
        <f t="shared" si="0"/>
        <v/>
      </c>
      <c r="J31" s="316"/>
      <c r="K31" s="316"/>
      <c r="L31" s="156"/>
      <c r="M31" s="156"/>
      <c r="N31" s="156"/>
      <c r="O31" s="156"/>
      <c r="P31" s="156"/>
      <c r="Q31" s="156"/>
      <c r="R31" s="158"/>
      <c r="S31" s="158"/>
      <c r="T31" s="280">
        <f t="shared" si="9"/>
        <v>21915</v>
      </c>
      <c r="U31" s="276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S31" s="220" t="str">
        <f>AT31&amp;"_"&amp;COUNTIF($AT$5:AT31,AT31)</f>
        <v>0_15</v>
      </c>
      <c r="AT31" s="278">
        <f t="shared" si="3"/>
        <v>0</v>
      </c>
      <c r="AU31" s="220">
        <f t="shared" si="4"/>
        <v>0</v>
      </c>
      <c r="AV31" s="220">
        <f t="shared" si="5"/>
        <v>0</v>
      </c>
      <c r="AW31" s="278">
        <f t="shared" si="6"/>
        <v>0</v>
      </c>
      <c r="AX31" s="220">
        <f t="shared" si="7"/>
        <v>0</v>
      </c>
      <c r="AY31" s="220">
        <f t="shared" si="8"/>
        <v>0</v>
      </c>
    </row>
    <row r="32" spans="1:51" ht="15.75" x14ac:dyDescent="0.25">
      <c r="A32" s="279" t="str">
        <f t="shared" si="2"/>
        <v xml:space="preserve"> </v>
      </c>
      <c r="B32" s="293"/>
      <c r="C32" s="467"/>
      <c r="D32" s="468"/>
      <c r="E32" s="466"/>
      <c r="F32" s="466"/>
      <c r="G32" s="465"/>
      <c r="H32" s="465"/>
      <c r="I32" s="140" t="str">
        <f t="shared" si="0"/>
        <v/>
      </c>
      <c r="J32" s="316"/>
      <c r="K32" s="316"/>
      <c r="L32" s="156"/>
      <c r="M32" s="156"/>
      <c r="N32" s="156"/>
      <c r="O32" s="156"/>
      <c r="P32" s="156"/>
      <c r="Q32" s="156"/>
      <c r="R32" s="158"/>
      <c r="S32" s="158"/>
      <c r="T32" s="280">
        <f t="shared" si="9"/>
        <v>21915</v>
      </c>
      <c r="U32" s="276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S32" s="220" t="str">
        <f>AT32&amp;"_"&amp;COUNTIF($AT$5:AT32,AT32)</f>
        <v>0_16</v>
      </c>
      <c r="AT32" s="278">
        <f t="shared" si="3"/>
        <v>0</v>
      </c>
      <c r="AU32" s="220">
        <f t="shared" si="4"/>
        <v>0</v>
      </c>
      <c r="AV32" s="220">
        <f t="shared" si="5"/>
        <v>0</v>
      </c>
      <c r="AW32" s="278">
        <f t="shared" si="6"/>
        <v>0</v>
      </c>
      <c r="AX32" s="220">
        <f t="shared" si="7"/>
        <v>0</v>
      </c>
      <c r="AY32" s="220">
        <f t="shared" si="8"/>
        <v>0</v>
      </c>
    </row>
    <row r="33" spans="1:51" ht="15.75" x14ac:dyDescent="0.25">
      <c r="A33" s="279" t="str">
        <f t="shared" si="2"/>
        <v xml:space="preserve"> </v>
      </c>
      <c r="B33" s="293"/>
      <c r="C33" s="467"/>
      <c r="D33" s="468"/>
      <c r="E33" s="466"/>
      <c r="F33" s="466"/>
      <c r="G33" s="465"/>
      <c r="H33" s="465"/>
      <c r="I33" s="140" t="str">
        <f t="shared" si="0"/>
        <v/>
      </c>
      <c r="J33" s="316"/>
      <c r="K33" s="316"/>
      <c r="L33" s="156"/>
      <c r="M33" s="156"/>
      <c r="N33" s="156"/>
      <c r="O33" s="156"/>
      <c r="P33" s="156"/>
      <c r="Q33" s="156"/>
      <c r="R33" s="158"/>
      <c r="S33" s="158"/>
      <c r="T33" s="280">
        <f t="shared" si="9"/>
        <v>21915</v>
      </c>
      <c r="U33" s="276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S33" s="220" t="str">
        <f>AT33&amp;"_"&amp;COUNTIF($AT$5:AT33,AT33)</f>
        <v>0_17</v>
      </c>
      <c r="AT33" s="278">
        <f t="shared" si="3"/>
        <v>0</v>
      </c>
      <c r="AU33" s="220">
        <f t="shared" si="4"/>
        <v>0</v>
      </c>
      <c r="AV33" s="220">
        <f t="shared" si="5"/>
        <v>0</v>
      </c>
      <c r="AW33" s="278">
        <f t="shared" si="6"/>
        <v>0</v>
      </c>
      <c r="AX33" s="220">
        <f t="shared" si="7"/>
        <v>0</v>
      </c>
      <c r="AY33" s="220">
        <f t="shared" si="8"/>
        <v>0</v>
      </c>
    </row>
    <row r="34" spans="1:51" ht="15.75" x14ac:dyDescent="0.25">
      <c r="A34" s="279" t="str">
        <f t="shared" si="2"/>
        <v xml:space="preserve"> </v>
      </c>
      <c r="B34" s="293"/>
      <c r="C34" s="467"/>
      <c r="D34" s="468"/>
      <c r="E34" s="466"/>
      <c r="F34" s="466"/>
      <c r="G34" s="465"/>
      <c r="H34" s="465"/>
      <c r="I34" s="140" t="str">
        <f t="shared" si="0"/>
        <v/>
      </c>
      <c r="J34" s="316"/>
      <c r="K34" s="316"/>
      <c r="L34" s="156"/>
      <c r="M34" s="156"/>
      <c r="N34" s="156"/>
      <c r="O34" s="156"/>
      <c r="P34" s="156"/>
      <c r="Q34" s="156"/>
      <c r="R34" s="158"/>
      <c r="S34" s="158"/>
      <c r="T34" s="280">
        <f t="shared" si="9"/>
        <v>21915</v>
      </c>
      <c r="U34" s="276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S34" s="220" t="str">
        <f>AT34&amp;"_"&amp;COUNTIF($AT$5:AT34,AT34)</f>
        <v>0_18</v>
      </c>
      <c r="AT34" s="278">
        <f t="shared" si="3"/>
        <v>0</v>
      </c>
      <c r="AU34" s="220">
        <f t="shared" si="4"/>
        <v>0</v>
      </c>
      <c r="AV34" s="220">
        <f t="shared" si="5"/>
        <v>0</v>
      </c>
      <c r="AW34" s="278">
        <f t="shared" si="6"/>
        <v>0</v>
      </c>
      <c r="AX34" s="220">
        <f t="shared" si="7"/>
        <v>0</v>
      </c>
      <c r="AY34" s="220">
        <f t="shared" si="8"/>
        <v>0</v>
      </c>
    </row>
    <row r="35" spans="1:51" ht="15.75" x14ac:dyDescent="0.25">
      <c r="A35" s="279" t="str">
        <f t="shared" si="2"/>
        <v xml:space="preserve"> </v>
      </c>
      <c r="B35" s="293"/>
      <c r="C35" s="467"/>
      <c r="D35" s="468"/>
      <c r="E35" s="466"/>
      <c r="F35" s="466"/>
      <c r="G35" s="465"/>
      <c r="H35" s="465"/>
      <c r="I35" s="140" t="str">
        <f t="shared" si="0"/>
        <v/>
      </c>
      <c r="J35" s="316"/>
      <c r="K35" s="316"/>
      <c r="L35" s="156"/>
      <c r="M35" s="156"/>
      <c r="N35" s="156"/>
      <c r="O35" s="156"/>
      <c r="P35" s="156"/>
      <c r="Q35" s="156"/>
      <c r="R35" s="158"/>
      <c r="S35" s="158"/>
      <c r="T35" s="280">
        <f t="shared" si="9"/>
        <v>21915</v>
      </c>
      <c r="U35" s="276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S35" s="220" t="str">
        <f>AT35&amp;"_"&amp;COUNTIF($AT$5:AT35,AT35)</f>
        <v>0_19</v>
      </c>
      <c r="AT35" s="278">
        <f t="shared" si="3"/>
        <v>0</v>
      </c>
      <c r="AU35" s="220">
        <f t="shared" si="4"/>
        <v>0</v>
      </c>
      <c r="AV35" s="220">
        <f t="shared" si="5"/>
        <v>0</v>
      </c>
      <c r="AW35" s="278">
        <f t="shared" si="6"/>
        <v>0</v>
      </c>
      <c r="AX35" s="220">
        <f t="shared" si="7"/>
        <v>0</v>
      </c>
      <c r="AY35" s="220">
        <f t="shared" si="8"/>
        <v>0</v>
      </c>
    </row>
    <row r="36" spans="1:51" ht="15.75" x14ac:dyDescent="0.25">
      <c r="A36" s="279" t="str">
        <f t="shared" si="2"/>
        <v xml:space="preserve"> </v>
      </c>
      <c r="B36" s="293"/>
      <c r="C36" s="467"/>
      <c r="D36" s="468"/>
      <c r="E36" s="466"/>
      <c r="F36" s="466"/>
      <c r="G36" s="465"/>
      <c r="H36" s="465"/>
      <c r="I36" s="140" t="str">
        <f t="shared" si="0"/>
        <v/>
      </c>
      <c r="J36" s="316"/>
      <c r="K36" s="316"/>
      <c r="L36" s="156"/>
      <c r="M36" s="156"/>
      <c r="N36" s="156"/>
      <c r="O36" s="156"/>
      <c r="P36" s="156"/>
      <c r="Q36" s="156"/>
      <c r="R36" s="158"/>
      <c r="S36" s="158"/>
      <c r="T36" s="280">
        <f t="shared" si="9"/>
        <v>21915</v>
      </c>
      <c r="U36" s="276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S36" s="220" t="str">
        <f>AT36&amp;"_"&amp;COUNTIF($AT$5:AT36,AT36)</f>
        <v>0_20</v>
      </c>
      <c r="AT36" s="278">
        <f t="shared" si="3"/>
        <v>0</v>
      </c>
      <c r="AU36" s="220">
        <f t="shared" si="4"/>
        <v>0</v>
      </c>
      <c r="AV36" s="220">
        <f t="shared" si="5"/>
        <v>0</v>
      </c>
      <c r="AW36" s="278">
        <f t="shared" si="6"/>
        <v>0</v>
      </c>
      <c r="AX36" s="220">
        <f t="shared" si="7"/>
        <v>0</v>
      </c>
      <c r="AY36" s="220">
        <f t="shared" si="8"/>
        <v>0</v>
      </c>
    </row>
    <row r="37" spans="1:51" ht="15.75" x14ac:dyDescent="0.25">
      <c r="A37" s="279" t="str">
        <f t="shared" si="2"/>
        <v xml:space="preserve"> </v>
      </c>
      <c r="B37" s="293"/>
      <c r="C37" s="467"/>
      <c r="D37" s="468"/>
      <c r="E37" s="466"/>
      <c r="F37" s="466"/>
      <c r="G37" s="465"/>
      <c r="H37" s="465"/>
      <c r="I37" s="140" t="str">
        <f t="shared" ref="I37:I61" si="10">IFERROR(HLOOKUP(J37,Pay_Band,2,0)&amp;"-"&amp;HLOOKUP(J37,Pay_Band,3,0),"")</f>
        <v/>
      </c>
      <c r="J37" s="316"/>
      <c r="K37" s="316"/>
      <c r="L37" s="156"/>
      <c r="M37" s="156"/>
      <c r="N37" s="156"/>
      <c r="O37" s="156"/>
      <c r="P37" s="156"/>
      <c r="Q37" s="156"/>
      <c r="R37" s="158"/>
      <c r="S37" s="158"/>
      <c r="T37" s="280">
        <f t="shared" si="9"/>
        <v>21915</v>
      </c>
      <c r="U37" s="276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S37" s="220" t="str">
        <f>AT37&amp;"_"&amp;COUNTIF($AT$5:AT37,AT37)</f>
        <v>0_21</v>
      </c>
      <c r="AT37" s="278">
        <f t="shared" si="3"/>
        <v>0</v>
      </c>
      <c r="AU37" s="220">
        <f t="shared" si="4"/>
        <v>0</v>
      </c>
      <c r="AV37" s="220">
        <f t="shared" si="5"/>
        <v>0</v>
      </c>
      <c r="AW37" s="278">
        <f t="shared" si="6"/>
        <v>0</v>
      </c>
      <c r="AX37" s="220">
        <f t="shared" si="7"/>
        <v>0</v>
      </c>
      <c r="AY37" s="220">
        <f t="shared" si="8"/>
        <v>0</v>
      </c>
    </row>
    <row r="38" spans="1:51" ht="15.75" x14ac:dyDescent="0.25">
      <c r="A38" s="279" t="str">
        <f t="shared" ref="A38:A61" si="11">IF(ISBLANK(B38)," ",A37+1)</f>
        <v xml:space="preserve"> </v>
      </c>
      <c r="B38" s="293"/>
      <c r="C38" s="467"/>
      <c r="D38" s="468"/>
      <c r="E38" s="466"/>
      <c r="F38" s="466"/>
      <c r="G38" s="465"/>
      <c r="H38" s="465"/>
      <c r="I38" s="140" t="str">
        <f t="shared" si="10"/>
        <v/>
      </c>
      <c r="J38" s="316"/>
      <c r="K38" s="316"/>
      <c r="L38" s="156"/>
      <c r="M38" s="156"/>
      <c r="N38" s="156"/>
      <c r="O38" s="156"/>
      <c r="P38" s="156"/>
      <c r="Q38" s="156"/>
      <c r="R38" s="158"/>
      <c r="S38" s="158"/>
      <c r="T38" s="280">
        <f t="shared" si="9"/>
        <v>21915</v>
      </c>
      <c r="U38" s="276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S38" s="220" t="str">
        <f>AT38&amp;"_"&amp;COUNTIF($AT$5:AT38,AT38)</f>
        <v>0_22</v>
      </c>
      <c r="AT38" s="278">
        <f t="shared" si="3"/>
        <v>0</v>
      </c>
      <c r="AU38" s="220">
        <f t="shared" si="4"/>
        <v>0</v>
      </c>
      <c r="AV38" s="220">
        <f t="shared" si="5"/>
        <v>0</v>
      </c>
      <c r="AW38" s="278">
        <f t="shared" si="6"/>
        <v>0</v>
      </c>
      <c r="AX38" s="220">
        <f t="shared" si="7"/>
        <v>0</v>
      </c>
      <c r="AY38" s="220">
        <f t="shared" si="8"/>
        <v>0</v>
      </c>
    </row>
    <row r="39" spans="1:51" ht="15.75" x14ac:dyDescent="0.25">
      <c r="A39" s="279" t="str">
        <f t="shared" si="11"/>
        <v xml:space="preserve"> </v>
      </c>
      <c r="B39" s="293"/>
      <c r="C39" s="467"/>
      <c r="D39" s="468"/>
      <c r="E39" s="466"/>
      <c r="F39" s="466"/>
      <c r="G39" s="465"/>
      <c r="H39" s="465"/>
      <c r="I39" s="140" t="str">
        <f t="shared" si="10"/>
        <v/>
      </c>
      <c r="J39" s="316"/>
      <c r="K39" s="316"/>
      <c r="L39" s="156"/>
      <c r="M39" s="156"/>
      <c r="N39" s="156"/>
      <c r="O39" s="156"/>
      <c r="P39" s="156"/>
      <c r="Q39" s="156"/>
      <c r="R39" s="158"/>
      <c r="S39" s="158"/>
      <c r="T39" s="280">
        <f t="shared" si="9"/>
        <v>21915</v>
      </c>
      <c r="U39" s="276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S39" s="220" t="str">
        <f>AT39&amp;"_"&amp;COUNTIF($AT$5:AT39,AT39)</f>
        <v>0_23</v>
      </c>
      <c r="AT39" s="278">
        <f t="shared" si="3"/>
        <v>0</v>
      </c>
      <c r="AU39" s="220">
        <f t="shared" si="4"/>
        <v>0</v>
      </c>
      <c r="AV39" s="220">
        <f t="shared" si="5"/>
        <v>0</v>
      </c>
      <c r="AW39" s="278">
        <f t="shared" si="6"/>
        <v>0</v>
      </c>
      <c r="AX39" s="220">
        <f t="shared" si="7"/>
        <v>0</v>
      </c>
      <c r="AY39" s="220">
        <f t="shared" si="8"/>
        <v>0</v>
      </c>
    </row>
    <row r="40" spans="1:51" ht="15.75" x14ac:dyDescent="0.25">
      <c r="A40" s="279" t="str">
        <f t="shared" si="11"/>
        <v xml:space="preserve"> </v>
      </c>
      <c r="B40" s="293"/>
      <c r="C40" s="467"/>
      <c r="D40" s="468"/>
      <c r="E40" s="466"/>
      <c r="F40" s="466"/>
      <c r="G40" s="465"/>
      <c r="H40" s="465"/>
      <c r="I40" s="140" t="str">
        <f t="shared" si="10"/>
        <v/>
      </c>
      <c r="J40" s="316"/>
      <c r="K40" s="316"/>
      <c r="L40" s="156"/>
      <c r="M40" s="156"/>
      <c r="N40" s="156"/>
      <c r="O40" s="156"/>
      <c r="P40" s="156"/>
      <c r="Q40" s="156"/>
      <c r="R40" s="158"/>
      <c r="S40" s="158"/>
      <c r="T40" s="280">
        <f t="shared" si="9"/>
        <v>21915</v>
      </c>
      <c r="U40" s="276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S40" s="220" t="str">
        <f>AT40&amp;"_"&amp;COUNTIF($AT$5:AT40,AT40)</f>
        <v>0_24</v>
      </c>
      <c r="AT40" s="278">
        <f t="shared" si="3"/>
        <v>0</v>
      </c>
      <c r="AU40" s="220">
        <f t="shared" si="4"/>
        <v>0</v>
      </c>
      <c r="AV40" s="220">
        <f t="shared" si="5"/>
        <v>0</v>
      </c>
      <c r="AW40" s="278">
        <f t="shared" si="6"/>
        <v>0</v>
      </c>
      <c r="AX40" s="220">
        <f t="shared" si="7"/>
        <v>0</v>
      </c>
      <c r="AY40" s="220">
        <f t="shared" si="8"/>
        <v>0</v>
      </c>
    </row>
    <row r="41" spans="1:51" ht="15.75" x14ac:dyDescent="0.25">
      <c r="A41" s="279" t="str">
        <f t="shared" si="11"/>
        <v xml:space="preserve"> </v>
      </c>
      <c r="B41" s="293"/>
      <c r="C41" s="467"/>
      <c r="D41" s="468"/>
      <c r="E41" s="466"/>
      <c r="F41" s="466"/>
      <c r="G41" s="465"/>
      <c r="H41" s="465"/>
      <c r="I41" s="140" t="str">
        <f t="shared" si="10"/>
        <v/>
      </c>
      <c r="J41" s="316"/>
      <c r="K41" s="316"/>
      <c r="L41" s="156"/>
      <c r="M41" s="156"/>
      <c r="N41" s="156"/>
      <c r="O41" s="156"/>
      <c r="P41" s="156"/>
      <c r="Q41" s="156"/>
      <c r="R41" s="158"/>
      <c r="S41" s="158"/>
      <c r="T41" s="280">
        <f t="shared" si="9"/>
        <v>21915</v>
      </c>
      <c r="U41" s="276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S41" s="220" t="str">
        <f>AT41&amp;"_"&amp;COUNTIF($AT$5:AT41,AT41)</f>
        <v>0_25</v>
      </c>
      <c r="AT41" s="278">
        <f t="shared" si="3"/>
        <v>0</v>
      </c>
      <c r="AU41" s="220">
        <f t="shared" si="4"/>
        <v>0</v>
      </c>
      <c r="AV41" s="220">
        <f t="shared" si="5"/>
        <v>0</v>
      </c>
      <c r="AW41" s="278">
        <f t="shared" si="6"/>
        <v>0</v>
      </c>
      <c r="AX41" s="220">
        <f t="shared" si="7"/>
        <v>0</v>
      </c>
      <c r="AY41" s="220">
        <f t="shared" si="8"/>
        <v>0</v>
      </c>
    </row>
    <row r="42" spans="1:51" ht="15.75" x14ac:dyDescent="0.25">
      <c r="A42" s="279" t="str">
        <f t="shared" si="11"/>
        <v xml:space="preserve"> </v>
      </c>
      <c r="B42" s="293"/>
      <c r="C42" s="467"/>
      <c r="D42" s="468"/>
      <c r="E42" s="466"/>
      <c r="F42" s="466"/>
      <c r="G42" s="465"/>
      <c r="H42" s="465"/>
      <c r="I42" s="140" t="str">
        <f t="shared" si="10"/>
        <v/>
      </c>
      <c r="J42" s="316"/>
      <c r="K42" s="316"/>
      <c r="L42" s="156"/>
      <c r="M42" s="156"/>
      <c r="N42" s="156"/>
      <c r="O42" s="156"/>
      <c r="P42" s="156"/>
      <c r="Q42" s="156"/>
      <c r="R42" s="158"/>
      <c r="S42" s="158"/>
      <c r="T42" s="280">
        <f t="shared" si="9"/>
        <v>21915</v>
      </c>
      <c r="U42" s="276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S42" s="220" t="str">
        <f>AT42&amp;"_"&amp;COUNTIF($AT$5:AT42,AT42)</f>
        <v>0_26</v>
      </c>
      <c r="AT42" s="278">
        <f t="shared" si="3"/>
        <v>0</v>
      </c>
      <c r="AU42" s="220">
        <f t="shared" si="4"/>
        <v>0</v>
      </c>
      <c r="AV42" s="220">
        <f t="shared" si="5"/>
        <v>0</v>
      </c>
      <c r="AW42" s="278">
        <f t="shared" si="6"/>
        <v>0</v>
      </c>
      <c r="AX42" s="220">
        <f t="shared" si="7"/>
        <v>0</v>
      </c>
      <c r="AY42" s="220">
        <f t="shared" si="8"/>
        <v>0</v>
      </c>
    </row>
    <row r="43" spans="1:51" ht="15.75" x14ac:dyDescent="0.25">
      <c r="A43" s="279" t="str">
        <f t="shared" si="11"/>
        <v xml:space="preserve"> </v>
      </c>
      <c r="B43" s="293"/>
      <c r="C43" s="467"/>
      <c r="D43" s="468"/>
      <c r="E43" s="466"/>
      <c r="F43" s="466"/>
      <c r="G43" s="465"/>
      <c r="H43" s="465"/>
      <c r="I43" s="140" t="str">
        <f t="shared" si="10"/>
        <v/>
      </c>
      <c r="J43" s="316"/>
      <c r="K43" s="316"/>
      <c r="L43" s="156"/>
      <c r="M43" s="156"/>
      <c r="N43" s="156"/>
      <c r="O43" s="156"/>
      <c r="P43" s="156"/>
      <c r="Q43" s="156"/>
      <c r="R43" s="158"/>
      <c r="S43" s="158"/>
      <c r="T43" s="280">
        <f t="shared" si="9"/>
        <v>21915</v>
      </c>
      <c r="U43" s="276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S43" s="220" t="str">
        <f>AT43&amp;"_"&amp;COUNTIF($AT$5:AT43,AT43)</f>
        <v>0_27</v>
      </c>
      <c r="AT43" s="278">
        <f t="shared" si="3"/>
        <v>0</v>
      </c>
      <c r="AU43" s="220">
        <f t="shared" si="4"/>
        <v>0</v>
      </c>
      <c r="AV43" s="220">
        <f t="shared" si="5"/>
        <v>0</v>
      </c>
      <c r="AW43" s="278">
        <f t="shared" si="6"/>
        <v>0</v>
      </c>
      <c r="AX43" s="220">
        <f t="shared" si="7"/>
        <v>0</v>
      </c>
      <c r="AY43" s="220">
        <f t="shared" si="8"/>
        <v>0</v>
      </c>
    </row>
    <row r="44" spans="1:51" ht="15.75" x14ac:dyDescent="0.25">
      <c r="A44" s="279" t="str">
        <f t="shared" si="11"/>
        <v xml:space="preserve"> </v>
      </c>
      <c r="B44" s="293"/>
      <c r="C44" s="467"/>
      <c r="D44" s="468"/>
      <c r="E44" s="466"/>
      <c r="F44" s="466"/>
      <c r="G44" s="465"/>
      <c r="H44" s="465"/>
      <c r="I44" s="140" t="str">
        <f t="shared" si="10"/>
        <v/>
      </c>
      <c r="J44" s="316"/>
      <c r="K44" s="316"/>
      <c r="L44" s="156"/>
      <c r="M44" s="156"/>
      <c r="N44" s="156"/>
      <c r="O44" s="156"/>
      <c r="P44" s="156"/>
      <c r="Q44" s="156"/>
      <c r="R44" s="158"/>
      <c r="S44" s="158"/>
      <c r="T44" s="280">
        <f t="shared" si="9"/>
        <v>21915</v>
      </c>
      <c r="U44" s="276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S44" s="220" t="str">
        <f>AT44&amp;"_"&amp;COUNTIF($AT$5:AT44,AT44)</f>
        <v>0_28</v>
      </c>
      <c r="AT44" s="278">
        <f t="shared" si="3"/>
        <v>0</v>
      </c>
      <c r="AU44" s="220">
        <f t="shared" si="4"/>
        <v>0</v>
      </c>
      <c r="AV44" s="220">
        <f t="shared" si="5"/>
        <v>0</v>
      </c>
      <c r="AW44" s="278">
        <f t="shared" si="6"/>
        <v>0</v>
      </c>
      <c r="AX44" s="220">
        <f t="shared" si="7"/>
        <v>0</v>
      </c>
      <c r="AY44" s="220">
        <f t="shared" si="8"/>
        <v>0</v>
      </c>
    </row>
    <row r="45" spans="1:51" ht="15.75" x14ac:dyDescent="0.25">
      <c r="A45" s="279" t="str">
        <f t="shared" si="11"/>
        <v xml:space="preserve"> </v>
      </c>
      <c r="B45" s="293"/>
      <c r="C45" s="467"/>
      <c r="D45" s="468"/>
      <c r="E45" s="466"/>
      <c r="F45" s="466"/>
      <c r="G45" s="466"/>
      <c r="H45" s="466"/>
      <c r="I45" s="140" t="str">
        <f t="shared" si="10"/>
        <v/>
      </c>
      <c r="J45" s="316"/>
      <c r="K45" s="316"/>
      <c r="L45" s="156"/>
      <c r="M45" s="156"/>
      <c r="N45" s="156"/>
      <c r="O45" s="156"/>
      <c r="P45" s="156"/>
      <c r="Q45" s="156"/>
      <c r="R45" s="158"/>
      <c r="S45" s="158"/>
      <c r="T45" s="280">
        <f t="shared" si="9"/>
        <v>21915</v>
      </c>
      <c r="U45" s="276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S45" s="220" t="str">
        <f>AT45&amp;"_"&amp;COUNTIF($AT$5:AT45,AT45)</f>
        <v>0_29</v>
      </c>
      <c r="AT45" s="278">
        <f t="shared" si="3"/>
        <v>0</v>
      </c>
      <c r="AU45" s="220">
        <f t="shared" si="4"/>
        <v>0</v>
      </c>
      <c r="AV45" s="220">
        <f t="shared" si="5"/>
        <v>0</v>
      </c>
      <c r="AW45" s="278">
        <f t="shared" si="6"/>
        <v>0</v>
      </c>
      <c r="AX45" s="220">
        <f t="shared" si="7"/>
        <v>0</v>
      </c>
      <c r="AY45" s="220">
        <f t="shared" si="8"/>
        <v>0</v>
      </c>
    </row>
    <row r="46" spans="1:51" ht="15.75" x14ac:dyDescent="0.25">
      <c r="A46" s="279" t="str">
        <f t="shared" si="11"/>
        <v xml:space="preserve"> </v>
      </c>
      <c r="B46" s="293"/>
      <c r="C46" s="467"/>
      <c r="D46" s="468"/>
      <c r="E46" s="466"/>
      <c r="F46" s="466"/>
      <c r="G46" s="466"/>
      <c r="H46" s="466"/>
      <c r="I46" s="140" t="str">
        <f t="shared" si="10"/>
        <v/>
      </c>
      <c r="J46" s="316"/>
      <c r="K46" s="316"/>
      <c r="L46" s="156"/>
      <c r="M46" s="156"/>
      <c r="N46" s="156"/>
      <c r="O46" s="156"/>
      <c r="P46" s="156"/>
      <c r="Q46" s="156"/>
      <c r="R46" s="158"/>
      <c r="S46" s="158"/>
      <c r="T46" s="280">
        <f t="shared" si="9"/>
        <v>21915</v>
      </c>
      <c r="U46" s="276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S46" s="220" t="str">
        <f>AT46&amp;"_"&amp;COUNTIF($AT$5:AT46,AT46)</f>
        <v>0_30</v>
      </c>
      <c r="AT46" s="278">
        <f t="shared" si="3"/>
        <v>0</v>
      </c>
      <c r="AU46" s="220">
        <f t="shared" si="4"/>
        <v>0</v>
      </c>
      <c r="AV46" s="220">
        <f t="shared" si="5"/>
        <v>0</v>
      </c>
      <c r="AW46" s="278">
        <f t="shared" si="6"/>
        <v>0</v>
      </c>
      <c r="AX46" s="220">
        <f t="shared" si="7"/>
        <v>0</v>
      </c>
      <c r="AY46" s="220">
        <f t="shared" si="8"/>
        <v>0</v>
      </c>
    </row>
    <row r="47" spans="1:51" ht="15.75" x14ac:dyDescent="0.25">
      <c r="A47" s="279" t="str">
        <f t="shared" si="11"/>
        <v xml:space="preserve"> </v>
      </c>
      <c r="B47" s="293"/>
      <c r="C47" s="467"/>
      <c r="D47" s="468"/>
      <c r="E47" s="466"/>
      <c r="F47" s="466"/>
      <c r="G47" s="466"/>
      <c r="H47" s="466"/>
      <c r="I47" s="140" t="str">
        <f t="shared" si="10"/>
        <v/>
      </c>
      <c r="J47" s="316"/>
      <c r="K47" s="316"/>
      <c r="L47" s="156"/>
      <c r="M47" s="156"/>
      <c r="N47" s="156"/>
      <c r="O47" s="156"/>
      <c r="P47" s="156"/>
      <c r="Q47" s="156"/>
      <c r="R47" s="158"/>
      <c r="S47" s="158"/>
      <c r="T47" s="280">
        <f t="shared" si="9"/>
        <v>21915</v>
      </c>
      <c r="U47" s="276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S47" s="220" t="str">
        <f>AT47&amp;"_"&amp;COUNTIF($AT$5:AT47,AT47)</f>
        <v>0_31</v>
      </c>
      <c r="AT47" s="278">
        <f t="shared" si="3"/>
        <v>0</v>
      </c>
      <c r="AU47" s="220">
        <f t="shared" si="4"/>
        <v>0</v>
      </c>
      <c r="AV47" s="220">
        <f t="shared" si="5"/>
        <v>0</v>
      </c>
      <c r="AW47" s="278">
        <f t="shared" si="6"/>
        <v>0</v>
      </c>
      <c r="AX47" s="220">
        <f t="shared" si="7"/>
        <v>0</v>
      </c>
      <c r="AY47" s="220">
        <f t="shared" si="8"/>
        <v>0</v>
      </c>
    </row>
    <row r="48" spans="1:51" ht="15.75" x14ac:dyDescent="0.25">
      <c r="A48" s="279" t="str">
        <f t="shared" si="11"/>
        <v xml:space="preserve"> </v>
      </c>
      <c r="B48" s="293"/>
      <c r="C48" s="467"/>
      <c r="D48" s="468"/>
      <c r="E48" s="466"/>
      <c r="F48" s="466"/>
      <c r="G48" s="466"/>
      <c r="H48" s="466"/>
      <c r="I48" s="140" t="str">
        <f t="shared" si="10"/>
        <v/>
      </c>
      <c r="J48" s="316"/>
      <c r="K48" s="316"/>
      <c r="L48" s="156"/>
      <c r="M48" s="156"/>
      <c r="N48" s="156"/>
      <c r="O48" s="156"/>
      <c r="P48" s="156"/>
      <c r="Q48" s="156"/>
      <c r="R48" s="158"/>
      <c r="S48" s="158"/>
      <c r="T48" s="280">
        <f t="shared" si="9"/>
        <v>21915</v>
      </c>
      <c r="U48" s="276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S48" s="220" t="str">
        <f>AT48&amp;"_"&amp;COUNTIF($AT$5:AT48,AT48)</f>
        <v>0_32</v>
      </c>
      <c r="AT48" s="278">
        <f t="shared" si="3"/>
        <v>0</v>
      </c>
      <c r="AU48" s="220">
        <f t="shared" si="4"/>
        <v>0</v>
      </c>
      <c r="AV48" s="220">
        <f t="shared" si="5"/>
        <v>0</v>
      </c>
      <c r="AW48" s="278">
        <f t="shared" si="6"/>
        <v>0</v>
      </c>
      <c r="AX48" s="220">
        <f t="shared" si="7"/>
        <v>0</v>
      </c>
      <c r="AY48" s="220">
        <f t="shared" si="8"/>
        <v>0</v>
      </c>
    </row>
    <row r="49" spans="1:51" ht="15.75" x14ac:dyDescent="0.25">
      <c r="A49" s="279" t="str">
        <f t="shared" si="11"/>
        <v xml:space="preserve"> </v>
      </c>
      <c r="B49" s="293"/>
      <c r="C49" s="467"/>
      <c r="D49" s="468"/>
      <c r="E49" s="466"/>
      <c r="F49" s="466"/>
      <c r="G49" s="466"/>
      <c r="H49" s="466"/>
      <c r="I49" s="140" t="str">
        <f t="shared" si="10"/>
        <v/>
      </c>
      <c r="J49" s="316"/>
      <c r="K49" s="316"/>
      <c r="L49" s="156"/>
      <c r="M49" s="156"/>
      <c r="N49" s="156"/>
      <c r="O49" s="156"/>
      <c r="P49" s="156"/>
      <c r="Q49" s="156"/>
      <c r="R49" s="158"/>
      <c r="S49" s="158"/>
      <c r="T49" s="280">
        <f t="shared" si="9"/>
        <v>21915</v>
      </c>
      <c r="U49" s="276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S49" s="220" t="str">
        <f>AT49&amp;"_"&amp;COUNTIF($AT$5:AT49,AT49)</f>
        <v>0_33</v>
      </c>
      <c r="AT49" s="278">
        <f t="shared" si="3"/>
        <v>0</v>
      </c>
      <c r="AU49" s="220">
        <f t="shared" si="4"/>
        <v>0</v>
      </c>
      <c r="AV49" s="220">
        <f t="shared" si="5"/>
        <v>0</v>
      </c>
      <c r="AW49" s="278">
        <f t="shared" si="6"/>
        <v>0</v>
      </c>
      <c r="AX49" s="220">
        <f t="shared" si="7"/>
        <v>0</v>
      </c>
      <c r="AY49" s="220">
        <f t="shared" si="8"/>
        <v>0</v>
      </c>
    </row>
    <row r="50" spans="1:51" ht="15.75" x14ac:dyDescent="0.25">
      <c r="A50" s="279" t="str">
        <f t="shared" si="11"/>
        <v xml:space="preserve"> </v>
      </c>
      <c r="B50" s="293"/>
      <c r="C50" s="467"/>
      <c r="D50" s="468"/>
      <c r="E50" s="466"/>
      <c r="F50" s="466"/>
      <c r="G50" s="466"/>
      <c r="H50" s="466"/>
      <c r="I50" s="140" t="str">
        <f t="shared" si="10"/>
        <v/>
      </c>
      <c r="J50" s="316"/>
      <c r="K50" s="316"/>
      <c r="L50" s="156"/>
      <c r="M50" s="156"/>
      <c r="N50" s="156"/>
      <c r="O50" s="156"/>
      <c r="P50" s="156"/>
      <c r="Q50" s="156"/>
      <c r="R50" s="158"/>
      <c r="S50" s="158"/>
      <c r="T50" s="280">
        <f t="shared" si="9"/>
        <v>21915</v>
      </c>
      <c r="U50" s="276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S50" s="220" t="str">
        <f>AT50&amp;"_"&amp;COUNTIF($AT$5:AT50,AT50)</f>
        <v>0_34</v>
      </c>
      <c r="AT50" s="278">
        <f t="shared" si="3"/>
        <v>0</v>
      </c>
      <c r="AU50" s="220">
        <f t="shared" si="4"/>
        <v>0</v>
      </c>
      <c r="AV50" s="220">
        <f t="shared" si="5"/>
        <v>0</v>
      </c>
      <c r="AW50" s="278">
        <f t="shared" si="6"/>
        <v>0</v>
      </c>
      <c r="AX50" s="220">
        <f t="shared" si="7"/>
        <v>0</v>
      </c>
      <c r="AY50" s="220">
        <f t="shared" si="8"/>
        <v>0</v>
      </c>
    </row>
    <row r="51" spans="1:51" ht="15.75" x14ac:dyDescent="0.25">
      <c r="A51" s="279" t="str">
        <f t="shared" si="11"/>
        <v xml:space="preserve"> </v>
      </c>
      <c r="B51" s="293"/>
      <c r="C51" s="467"/>
      <c r="D51" s="468"/>
      <c r="E51" s="466"/>
      <c r="F51" s="466"/>
      <c r="G51" s="466"/>
      <c r="H51" s="466"/>
      <c r="I51" s="140" t="str">
        <f t="shared" si="10"/>
        <v/>
      </c>
      <c r="J51" s="316"/>
      <c r="K51" s="316"/>
      <c r="L51" s="156"/>
      <c r="M51" s="156"/>
      <c r="N51" s="156"/>
      <c r="O51" s="156"/>
      <c r="P51" s="156"/>
      <c r="Q51" s="156"/>
      <c r="R51" s="158"/>
      <c r="S51" s="158"/>
      <c r="T51" s="280">
        <f t="shared" si="9"/>
        <v>21915</v>
      </c>
      <c r="U51" s="276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S51" s="220" t="str">
        <f>AT51&amp;"_"&amp;COUNTIF($AT$5:AT51,AT51)</f>
        <v>0_35</v>
      </c>
      <c r="AT51" s="278">
        <f t="shared" si="3"/>
        <v>0</v>
      </c>
      <c r="AU51" s="220">
        <f t="shared" si="4"/>
        <v>0</v>
      </c>
      <c r="AV51" s="220">
        <f t="shared" si="5"/>
        <v>0</v>
      </c>
      <c r="AW51" s="278">
        <f t="shared" si="6"/>
        <v>0</v>
      </c>
      <c r="AX51" s="220">
        <f t="shared" si="7"/>
        <v>0</v>
      </c>
      <c r="AY51" s="220">
        <f t="shared" si="8"/>
        <v>0</v>
      </c>
    </row>
    <row r="52" spans="1:51" ht="15.75" x14ac:dyDescent="0.25">
      <c r="A52" s="279" t="str">
        <f t="shared" si="11"/>
        <v xml:space="preserve"> </v>
      </c>
      <c r="B52" s="293"/>
      <c r="C52" s="467"/>
      <c r="D52" s="468"/>
      <c r="E52" s="466"/>
      <c r="F52" s="466"/>
      <c r="G52" s="466"/>
      <c r="H52" s="466"/>
      <c r="I52" s="140" t="str">
        <f t="shared" si="10"/>
        <v/>
      </c>
      <c r="J52" s="316"/>
      <c r="K52" s="316"/>
      <c r="L52" s="156"/>
      <c r="M52" s="156"/>
      <c r="N52" s="156"/>
      <c r="O52" s="156"/>
      <c r="P52" s="156"/>
      <c r="Q52" s="156"/>
      <c r="R52" s="158"/>
      <c r="S52" s="158"/>
      <c r="T52" s="280">
        <f t="shared" si="9"/>
        <v>21915</v>
      </c>
      <c r="U52" s="276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S52" s="220" t="str">
        <f>AT52&amp;"_"&amp;COUNTIF($AT$5:AT52,AT52)</f>
        <v>0_36</v>
      </c>
      <c r="AT52" s="278">
        <f t="shared" si="3"/>
        <v>0</v>
      </c>
      <c r="AU52" s="220">
        <f t="shared" si="4"/>
        <v>0</v>
      </c>
      <c r="AV52" s="220">
        <f t="shared" si="5"/>
        <v>0</v>
      </c>
      <c r="AW52" s="278">
        <f t="shared" si="6"/>
        <v>0</v>
      </c>
      <c r="AX52" s="220">
        <f t="shared" si="7"/>
        <v>0</v>
      </c>
      <c r="AY52" s="220">
        <f t="shared" si="8"/>
        <v>0</v>
      </c>
    </row>
    <row r="53" spans="1:51" ht="15.75" x14ac:dyDescent="0.25">
      <c r="A53" s="279" t="str">
        <f t="shared" si="11"/>
        <v xml:space="preserve"> </v>
      </c>
      <c r="B53" s="293"/>
      <c r="C53" s="467"/>
      <c r="D53" s="468"/>
      <c r="E53" s="466"/>
      <c r="F53" s="466"/>
      <c r="G53" s="466"/>
      <c r="H53" s="466"/>
      <c r="I53" s="140" t="str">
        <f t="shared" si="10"/>
        <v/>
      </c>
      <c r="J53" s="316"/>
      <c r="K53" s="316"/>
      <c r="L53" s="156"/>
      <c r="M53" s="156"/>
      <c r="N53" s="156"/>
      <c r="O53" s="156"/>
      <c r="P53" s="156"/>
      <c r="Q53" s="156"/>
      <c r="R53" s="158"/>
      <c r="S53" s="158"/>
      <c r="T53" s="280">
        <f t="shared" si="9"/>
        <v>21915</v>
      </c>
      <c r="U53" s="276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S53" s="220" t="str">
        <f>AT53&amp;"_"&amp;COUNTIF($AT$5:AT53,AT53)</f>
        <v>0_37</v>
      </c>
      <c r="AT53" s="278">
        <f t="shared" si="3"/>
        <v>0</v>
      </c>
      <c r="AU53" s="220">
        <f t="shared" si="4"/>
        <v>0</v>
      </c>
      <c r="AV53" s="220">
        <f t="shared" si="5"/>
        <v>0</v>
      </c>
      <c r="AW53" s="278">
        <f t="shared" si="6"/>
        <v>0</v>
      </c>
      <c r="AX53" s="220">
        <f t="shared" si="7"/>
        <v>0</v>
      </c>
      <c r="AY53" s="220">
        <f t="shared" si="8"/>
        <v>0</v>
      </c>
    </row>
    <row r="54" spans="1:51" ht="15.75" x14ac:dyDescent="0.25">
      <c r="A54" s="279" t="str">
        <f t="shared" si="11"/>
        <v xml:space="preserve"> </v>
      </c>
      <c r="B54" s="293"/>
      <c r="C54" s="467"/>
      <c r="D54" s="468"/>
      <c r="E54" s="466"/>
      <c r="F54" s="466"/>
      <c r="G54" s="466"/>
      <c r="H54" s="466"/>
      <c r="I54" s="140" t="str">
        <f t="shared" si="10"/>
        <v/>
      </c>
      <c r="J54" s="316"/>
      <c r="K54" s="316"/>
      <c r="L54" s="156"/>
      <c r="M54" s="156"/>
      <c r="N54" s="156"/>
      <c r="O54" s="156"/>
      <c r="P54" s="156"/>
      <c r="Q54" s="156"/>
      <c r="R54" s="158"/>
      <c r="S54" s="158"/>
      <c r="T54" s="280">
        <f t="shared" si="9"/>
        <v>21915</v>
      </c>
      <c r="U54" s="276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S54" s="220" t="str">
        <f>AT54&amp;"_"&amp;COUNTIF($AT$5:AT54,AT54)</f>
        <v>0_38</v>
      </c>
      <c r="AT54" s="278">
        <f t="shared" si="3"/>
        <v>0</v>
      </c>
      <c r="AU54" s="220">
        <f t="shared" si="4"/>
        <v>0</v>
      </c>
      <c r="AV54" s="220">
        <f t="shared" si="5"/>
        <v>0</v>
      </c>
      <c r="AW54" s="278">
        <f t="shared" si="6"/>
        <v>0</v>
      </c>
      <c r="AX54" s="220">
        <f t="shared" si="7"/>
        <v>0</v>
      </c>
      <c r="AY54" s="220">
        <f t="shared" si="8"/>
        <v>0</v>
      </c>
    </row>
    <row r="55" spans="1:51" ht="15.75" x14ac:dyDescent="0.25">
      <c r="A55" s="279" t="str">
        <f t="shared" si="11"/>
        <v xml:space="preserve"> </v>
      </c>
      <c r="B55" s="293"/>
      <c r="C55" s="467"/>
      <c r="D55" s="468"/>
      <c r="E55" s="466"/>
      <c r="F55" s="466"/>
      <c r="G55" s="466"/>
      <c r="H55" s="466"/>
      <c r="I55" s="140" t="str">
        <f t="shared" si="10"/>
        <v/>
      </c>
      <c r="J55" s="316"/>
      <c r="K55" s="316"/>
      <c r="L55" s="156"/>
      <c r="M55" s="156"/>
      <c r="N55" s="156"/>
      <c r="O55" s="156"/>
      <c r="P55" s="156"/>
      <c r="Q55" s="156"/>
      <c r="R55" s="158"/>
      <c r="S55" s="158"/>
      <c r="T55" s="280">
        <f t="shared" si="9"/>
        <v>21915</v>
      </c>
      <c r="U55" s="276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S55" s="220" t="str">
        <f>AT55&amp;"_"&amp;COUNTIF($AT$5:AT55,AT55)</f>
        <v>0_39</v>
      </c>
      <c r="AT55" s="278">
        <f t="shared" si="3"/>
        <v>0</v>
      </c>
      <c r="AU55" s="220">
        <f t="shared" si="4"/>
        <v>0</v>
      </c>
      <c r="AV55" s="220">
        <f t="shared" si="5"/>
        <v>0</v>
      </c>
      <c r="AW55" s="278">
        <f t="shared" si="6"/>
        <v>0</v>
      </c>
      <c r="AX55" s="220">
        <f t="shared" si="7"/>
        <v>0</v>
      </c>
      <c r="AY55" s="220">
        <f t="shared" si="8"/>
        <v>0</v>
      </c>
    </row>
    <row r="56" spans="1:51" ht="15.75" x14ac:dyDescent="0.25">
      <c r="A56" s="279" t="str">
        <f t="shared" si="11"/>
        <v xml:space="preserve"> </v>
      </c>
      <c r="B56" s="293"/>
      <c r="C56" s="467"/>
      <c r="D56" s="468"/>
      <c r="E56" s="466"/>
      <c r="F56" s="466"/>
      <c r="G56" s="466"/>
      <c r="H56" s="466"/>
      <c r="I56" s="140" t="str">
        <f t="shared" si="10"/>
        <v/>
      </c>
      <c r="J56" s="316"/>
      <c r="K56" s="316"/>
      <c r="L56" s="156"/>
      <c r="M56" s="156"/>
      <c r="N56" s="156"/>
      <c r="O56" s="156"/>
      <c r="P56" s="156"/>
      <c r="Q56" s="156"/>
      <c r="R56" s="158"/>
      <c r="S56" s="158"/>
      <c r="T56" s="280">
        <f t="shared" si="9"/>
        <v>21915</v>
      </c>
      <c r="U56" s="276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S56" s="220" t="str">
        <f>AT56&amp;"_"&amp;COUNTIF($AT$5:AT56,AT56)</f>
        <v>0_40</v>
      </c>
      <c r="AT56" s="278">
        <f t="shared" si="3"/>
        <v>0</v>
      </c>
      <c r="AU56" s="220">
        <f t="shared" si="4"/>
        <v>0</v>
      </c>
      <c r="AV56" s="220">
        <f t="shared" si="5"/>
        <v>0</v>
      </c>
      <c r="AW56" s="278">
        <f t="shared" si="6"/>
        <v>0</v>
      </c>
      <c r="AX56" s="220">
        <f t="shared" si="7"/>
        <v>0</v>
      </c>
      <c r="AY56" s="220">
        <f t="shared" si="8"/>
        <v>0</v>
      </c>
    </row>
    <row r="57" spans="1:51" ht="15.75" x14ac:dyDescent="0.25">
      <c r="A57" s="279" t="str">
        <f t="shared" si="11"/>
        <v xml:space="preserve"> </v>
      </c>
      <c r="B57" s="293"/>
      <c r="C57" s="467"/>
      <c r="D57" s="468"/>
      <c r="E57" s="466"/>
      <c r="F57" s="466"/>
      <c r="G57" s="466"/>
      <c r="H57" s="466"/>
      <c r="I57" s="140" t="str">
        <f t="shared" si="10"/>
        <v/>
      </c>
      <c r="J57" s="316"/>
      <c r="K57" s="316"/>
      <c r="L57" s="156"/>
      <c r="M57" s="156"/>
      <c r="N57" s="156"/>
      <c r="O57" s="156"/>
      <c r="P57" s="156"/>
      <c r="Q57" s="156"/>
      <c r="R57" s="158"/>
      <c r="S57" s="158"/>
      <c r="T57" s="280">
        <f t="shared" si="9"/>
        <v>21915</v>
      </c>
      <c r="U57" s="276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S57" s="220" t="str">
        <f>AT57&amp;"_"&amp;COUNTIF($AT$5:AT57,AT57)</f>
        <v>0_41</v>
      </c>
      <c r="AT57" s="278">
        <f t="shared" si="3"/>
        <v>0</v>
      </c>
      <c r="AU57" s="220">
        <f t="shared" si="4"/>
        <v>0</v>
      </c>
      <c r="AV57" s="220">
        <f t="shared" si="5"/>
        <v>0</v>
      </c>
      <c r="AW57" s="278">
        <f t="shared" si="6"/>
        <v>0</v>
      </c>
      <c r="AX57" s="220">
        <f t="shared" si="7"/>
        <v>0</v>
      </c>
      <c r="AY57" s="220">
        <f t="shared" si="8"/>
        <v>0</v>
      </c>
    </row>
    <row r="58" spans="1:51" ht="15.75" x14ac:dyDescent="0.25">
      <c r="A58" s="279" t="str">
        <f t="shared" si="11"/>
        <v xml:space="preserve"> </v>
      </c>
      <c r="B58" s="293"/>
      <c r="C58" s="467"/>
      <c r="D58" s="468"/>
      <c r="E58" s="466"/>
      <c r="F58" s="466"/>
      <c r="G58" s="466"/>
      <c r="H58" s="466"/>
      <c r="I58" s="140" t="str">
        <f t="shared" si="10"/>
        <v/>
      </c>
      <c r="J58" s="316"/>
      <c r="K58" s="316"/>
      <c r="L58" s="156"/>
      <c r="M58" s="156"/>
      <c r="N58" s="156"/>
      <c r="O58" s="156"/>
      <c r="P58" s="156"/>
      <c r="Q58" s="156"/>
      <c r="R58" s="158"/>
      <c r="S58" s="158"/>
      <c r="T58" s="280">
        <f t="shared" si="9"/>
        <v>21915</v>
      </c>
      <c r="U58" s="276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S58" s="220" t="str">
        <f>AT58&amp;"_"&amp;COUNTIF($AT$5:AT58,AT58)</f>
        <v>0_42</v>
      </c>
      <c r="AT58" s="278">
        <f t="shared" si="3"/>
        <v>0</v>
      </c>
      <c r="AU58" s="220">
        <f t="shared" si="4"/>
        <v>0</v>
      </c>
      <c r="AV58" s="220">
        <f t="shared" si="5"/>
        <v>0</v>
      </c>
      <c r="AW58" s="278">
        <f t="shared" si="6"/>
        <v>0</v>
      </c>
      <c r="AX58" s="220">
        <f t="shared" si="7"/>
        <v>0</v>
      </c>
      <c r="AY58" s="220">
        <f t="shared" si="8"/>
        <v>0</v>
      </c>
    </row>
    <row r="59" spans="1:51" ht="15.75" x14ac:dyDescent="0.25">
      <c r="A59" s="279" t="str">
        <f t="shared" si="11"/>
        <v xml:space="preserve"> </v>
      </c>
      <c r="B59" s="293"/>
      <c r="C59" s="467"/>
      <c r="D59" s="468"/>
      <c r="E59" s="466"/>
      <c r="F59" s="466"/>
      <c r="G59" s="466"/>
      <c r="H59" s="466"/>
      <c r="I59" s="140" t="str">
        <f t="shared" si="10"/>
        <v/>
      </c>
      <c r="J59" s="316"/>
      <c r="K59" s="316"/>
      <c r="L59" s="156"/>
      <c r="M59" s="156"/>
      <c r="N59" s="156"/>
      <c r="O59" s="156"/>
      <c r="P59" s="156"/>
      <c r="Q59" s="156"/>
      <c r="R59" s="158"/>
      <c r="S59" s="158"/>
      <c r="T59" s="280">
        <f t="shared" si="9"/>
        <v>21915</v>
      </c>
      <c r="U59" s="276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S59" s="220" t="str">
        <f>AT59&amp;"_"&amp;COUNTIF($AT$5:AT59,AT59)</f>
        <v>0_43</v>
      </c>
      <c r="AT59" s="278">
        <f t="shared" si="3"/>
        <v>0</v>
      </c>
      <c r="AU59" s="220">
        <f t="shared" si="4"/>
        <v>0</v>
      </c>
      <c r="AV59" s="220">
        <f t="shared" si="5"/>
        <v>0</v>
      </c>
      <c r="AW59" s="278">
        <f t="shared" si="6"/>
        <v>0</v>
      </c>
      <c r="AX59" s="220">
        <f t="shared" si="7"/>
        <v>0</v>
      </c>
      <c r="AY59" s="220">
        <f t="shared" si="8"/>
        <v>0</v>
      </c>
    </row>
    <row r="60" spans="1:51" ht="15.75" x14ac:dyDescent="0.25">
      <c r="A60" s="279" t="str">
        <f t="shared" si="11"/>
        <v xml:space="preserve"> </v>
      </c>
      <c r="B60" s="293"/>
      <c r="C60" s="467"/>
      <c r="D60" s="468"/>
      <c r="E60" s="466"/>
      <c r="F60" s="466"/>
      <c r="G60" s="466"/>
      <c r="H60" s="466"/>
      <c r="I60" s="140" t="str">
        <f t="shared" si="10"/>
        <v/>
      </c>
      <c r="J60" s="316"/>
      <c r="K60" s="316"/>
      <c r="L60" s="156"/>
      <c r="M60" s="156"/>
      <c r="N60" s="156"/>
      <c r="O60" s="156"/>
      <c r="P60" s="156"/>
      <c r="Q60" s="156"/>
      <c r="R60" s="158"/>
      <c r="S60" s="158"/>
      <c r="T60" s="280">
        <f t="shared" si="9"/>
        <v>21915</v>
      </c>
      <c r="U60" s="276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S60" s="220" t="str">
        <f>AT60&amp;"_"&amp;COUNTIF($AT$5:AT60,AT60)</f>
        <v>0_44</v>
      </c>
      <c r="AT60" s="278">
        <f t="shared" si="3"/>
        <v>0</v>
      </c>
      <c r="AU60" s="220">
        <f t="shared" si="4"/>
        <v>0</v>
      </c>
      <c r="AV60" s="220">
        <f t="shared" si="5"/>
        <v>0</v>
      </c>
      <c r="AW60" s="278">
        <f t="shared" si="6"/>
        <v>0</v>
      </c>
      <c r="AX60" s="220">
        <f t="shared" si="7"/>
        <v>0</v>
      </c>
      <c r="AY60" s="220">
        <f t="shared" si="8"/>
        <v>0</v>
      </c>
    </row>
    <row r="61" spans="1:51" ht="15.75" x14ac:dyDescent="0.25">
      <c r="A61" s="279" t="str">
        <f t="shared" si="11"/>
        <v xml:space="preserve"> </v>
      </c>
      <c r="B61" s="293"/>
      <c r="C61" s="467"/>
      <c r="D61" s="468"/>
      <c r="E61" s="466"/>
      <c r="F61" s="466"/>
      <c r="G61" s="466"/>
      <c r="H61" s="466"/>
      <c r="I61" s="140" t="str">
        <f t="shared" si="10"/>
        <v/>
      </c>
      <c r="J61" s="316"/>
      <c r="K61" s="316"/>
      <c r="L61" s="156"/>
      <c r="M61" s="156"/>
      <c r="N61" s="156"/>
      <c r="O61" s="156"/>
      <c r="P61" s="156"/>
      <c r="Q61" s="156"/>
      <c r="R61" s="158"/>
      <c r="S61" s="158"/>
      <c r="T61" s="280">
        <f t="shared" si="9"/>
        <v>21915</v>
      </c>
      <c r="U61" s="276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S61" s="220" t="str">
        <f>AT61&amp;"_"&amp;COUNTIF($AT$5:AT61,AT61)</f>
        <v>0_45</v>
      </c>
      <c r="AT61" s="278">
        <f t="shared" si="3"/>
        <v>0</v>
      </c>
      <c r="AU61" s="220">
        <f t="shared" si="4"/>
        <v>0</v>
      </c>
      <c r="AV61" s="220">
        <f t="shared" si="5"/>
        <v>0</v>
      </c>
      <c r="AW61" s="278">
        <f t="shared" si="6"/>
        <v>0</v>
      </c>
      <c r="AX61" s="220">
        <f t="shared" si="7"/>
        <v>0</v>
      </c>
      <c r="AY61" s="220">
        <f t="shared" si="8"/>
        <v>0</v>
      </c>
    </row>
    <row r="63" spans="1:51" x14ac:dyDescent="0.2">
      <c r="P63" s="22"/>
    </row>
    <row r="64" spans="1:51" hidden="1" x14ac:dyDescent="0.2">
      <c r="B64" s="209" t="s">
        <v>393</v>
      </c>
      <c r="N64" s="22"/>
      <c r="Q64" s="22"/>
    </row>
    <row r="65" spans="2:2" hidden="1" x14ac:dyDescent="0.2">
      <c r="B65" s="178" t="s">
        <v>360</v>
      </c>
    </row>
    <row r="66" spans="2:2" hidden="1" x14ac:dyDescent="0.2">
      <c r="B66" s="178" t="s">
        <v>375</v>
      </c>
    </row>
    <row r="67" spans="2:2" hidden="1" x14ac:dyDescent="0.2">
      <c r="B67" s="179" t="s">
        <v>385</v>
      </c>
    </row>
    <row r="68" spans="2:2" hidden="1" x14ac:dyDescent="0.2">
      <c r="B68" s="178" t="s">
        <v>371</v>
      </c>
    </row>
    <row r="69" spans="2:2" hidden="1" x14ac:dyDescent="0.2">
      <c r="B69" s="178" t="s">
        <v>364</v>
      </c>
    </row>
    <row r="70" spans="2:2" hidden="1" x14ac:dyDescent="0.2">
      <c r="B70" s="178" t="s">
        <v>363</v>
      </c>
    </row>
    <row r="71" spans="2:2" hidden="1" x14ac:dyDescent="0.2">
      <c r="B71" s="178" t="s">
        <v>368</v>
      </c>
    </row>
    <row r="72" spans="2:2" hidden="1" x14ac:dyDescent="0.2">
      <c r="B72" s="178" t="s">
        <v>369</v>
      </c>
    </row>
    <row r="73" spans="2:2" hidden="1" x14ac:dyDescent="0.2">
      <c r="B73" s="179" t="s">
        <v>377</v>
      </c>
    </row>
    <row r="74" spans="2:2" hidden="1" x14ac:dyDescent="0.2">
      <c r="B74" s="178" t="s">
        <v>379</v>
      </c>
    </row>
    <row r="75" spans="2:2" hidden="1" x14ac:dyDescent="0.2">
      <c r="B75" s="178" t="s">
        <v>378</v>
      </c>
    </row>
    <row r="76" spans="2:2" hidden="1" x14ac:dyDescent="0.2">
      <c r="B76" s="179" t="s">
        <v>362</v>
      </c>
    </row>
    <row r="77" spans="2:2" hidden="1" x14ac:dyDescent="0.2">
      <c r="B77" s="178" t="s">
        <v>367</v>
      </c>
    </row>
    <row r="78" spans="2:2" hidden="1" x14ac:dyDescent="0.2">
      <c r="B78" s="178" t="s">
        <v>365</v>
      </c>
    </row>
    <row r="79" spans="2:2" hidden="1" x14ac:dyDescent="0.2">
      <c r="B79" s="179" t="s">
        <v>391</v>
      </c>
    </row>
    <row r="80" spans="2:2" hidden="1" x14ac:dyDescent="0.2">
      <c r="B80" s="179" t="s">
        <v>383</v>
      </c>
    </row>
    <row r="81" spans="2:2" hidden="1" x14ac:dyDescent="0.2">
      <c r="B81" s="210" t="s">
        <v>392</v>
      </c>
    </row>
    <row r="82" spans="2:2" hidden="1" x14ac:dyDescent="0.2">
      <c r="B82" s="179" t="s">
        <v>384</v>
      </c>
    </row>
    <row r="83" spans="2:2" hidden="1" x14ac:dyDescent="0.2">
      <c r="B83" s="179" t="s">
        <v>389</v>
      </c>
    </row>
    <row r="84" spans="2:2" hidden="1" x14ac:dyDescent="0.2">
      <c r="B84" s="179" t="s">
        <v>381</v>
      </c>
    </row>
    <row r="85" spans="2:2" hidden="1" x14ac:dyDescent="0.2">
      <c r="B85" s="210" t="s">
        <v>404</v>
      </c>
    </row>
    <row r="86" spans="2:2" hidden="1" x14ac:dyDescent="0.2">
      <c r="B86" s="210" t="s">
        <v>403</v>
      </c>
    </row>
    <row r="87" spans="2:2" hidden="1" x14ac:dyDescent="0.2">
      <c r="B87" s="178" t="s">
        <v>361</v>
      </c>
    </row>
    <row r="88" spans="2:2" hidden="1" x14ac:dyDescent="0.2">
      <c r="B88" s="178" t="s">
        <v>380</v>
      </c>
    </row>
    <row r="89" spans="2:2" hidden="1" x14ac:dyDescent="0.2">
      <c r="B89" s="178" t="s">
        <v>390</v>
      </c>
    </row>
    <row r="90" spans="2:2" hidden="1" x14ac:dyDescent="0.2">
      <c r="B90" s="179" t="s">
        <v>370</v>
      </c>
    </row>
    <row r="91" spans="2:2" hidden="1" x14ac:dyDescent="0.2">
      <c r="B91" s="179" t="s">
        <v>376</v>
      </c>
    </row>
    <row r="92" spans="2:2" hidden="1" x14ac:dyDescent="0.2">
      <c r="B92" s="178" t="s">
        <v>366</v>
      </c>
    </row>
    <row r="93" spans="2:2" hidden="1" x14ac:dyDescent="0.2">
      <c r="B93" s="179" t="s">
        <v>382</v>
      </c>
    </row>
    <row r="94" spans="2:2" hidden="1" x14ac:dyDescent="0.2">
      <c r="B94" s="178" t="s">
        <v>386</v>
      </c>
    </row>
    <row r="95" spans="2:2" hidden="1" x14ac:dyDescent="0.2">
      <c r="B95" s="178" t="s">
        <v>387</v>
      </c>
    </row>
    <row r="96" spans="2:2" hidden="1" x14ac:dyDescent="0.2">
      <c r="B96" s="179" t="s">
        <v>388</v>
      </c>
    </row>
    <row r="97" spans="2:16" hidden="1" x14ac:dyDescent="0.2">
      <c r="B97" s="179" t="s">
        <v>373</v>
      </c>
    </row>
    <row r="98" spans="2:16" hidden="1" x14ac:dyDescent="0.2">
      <c r="B98" s="178" t="s">
        <v>374</v>
      </c>
    </row>
    <row r="99" spans="2:16" hidden="1" x14ac:dyDescent="0.2">
      <c r="B99" s="178" t="s">
        <v>372</v>
      </c>
    </row>
    <row r="100" spans="2:16" hidden="1" x14ac:dyDescent="0.2">
      <c r="B100" s="210" t="s">
        <v>394</v>
      </c>
    </row>
    <row r="101" spans="2:16" hidden="1" x14ac:dyDescent="0.2">
      <c r="B101" s="178" t="s">
        <v>487</v>
      </c>
    </row>
    <row r="102" spans="2:16" hidden="1" x14ac:dyDescent="0.2">
      <c r="B102" s="179" t="s">
        <v>486</v>
      </c>
    </row>
    <row r="103" spans="2:16" hidden="1" x14ac:dyDescent="0.2">
      <c r="B103" s="178"/>
    </row>
    <row r="104" spans="2:16" hidden="1" x14ac:dyDescent="0.2">
      <c r="B104" s="178"/>
    </row>
    <row r="105" spans="2:16" hidden="1" x14ac:dyDescent="0.2">
      <c r="B105" s="211"/>
    </row>
    <row r="111" spans="2:16" x14ac:dyDescent="0.2">
      <c r="L111" s="212"/>
      <c r="N111" s="212"/>
      <c r="P111" s="212"/>
    </row>
  </sheetData>
  <sheetProtection password="E32B" sheet="1" objects="1" scenarios="1" formatCells="0" formatColumns="0" formatRows="0"/>
  <mergeCells count="199">
    <mergeCell ref="C19:D19"/>
    <mergeCell ref="C20:D20"/>
    <mergeCell ref="G17:H17"/>
    <mergeCell ref="N3:O3"/>
    <mergeCell ref="P3:Q3"/>
    <mergeCell ref="A2:AF2"/>
    <mergeCell ref="A1:AF1"/>
    <mergeCell ref="AF3:AF4"/>
    <mergeCell ref="C17:D17"/>
    <mergeCell ref="C13:D13"/>
    <mergeCell ref="C14:D14"/>
    <mergeCell ref="C15:D15"/>
    <mergeCell ref="C16:D16"/>
    <mergeCell ref="AC3:AC4"/>
    <mergeCell ref="G5:H5"/>
    <mergeCell ref="G6:H6"/>
    <mergeCell ref="G7:H7"/>
    <mergeCell ref="G8:H8"/>
    <mergeCell ref="G9:H9"/>
    <mergeCell ref="G10:H10"/>
    <mergeCell ref="C11:D11"/>
    <mergeCell ref="C12:D12"/>
    <mergeCell ref="C5:D5"/>
    <mergeCell ref="E5:F5"/>
    <mergeCell ref="C6:D6"/>
    <mergeCell ref="C7:D7"/>
    <mergeCell ref="C8:D8"/>
    <mergeCell ref="C9:D9"/>
    <mergeCell ref="C10:D10"/>
    <mergeCell ref="G35:H35"/>
    <mergeCell ref="G39:H39"/>
    <mergeCell ref="G37:H37"/>
    <mergeCell ref="G38:H38"/>
    <mergeCell ref="G36:H36"/>
    <mergeCell ref="G28:H28"/>
    <mergeCell ref="G29:H29"/>
    <mergeCell ref="G30:H30"/>
    <mergeCell ref="C21:D21"/>
    <mergeCell ref="E21:F21"/>
    <mergeCell ref="E11:F11"/>
    <mergeCell ref="E13:F13"/>
    <mergeCell ref="E16:F16"/>
    <mergeCell ref="E17:F17"/>
    <mergeCell ref="E29:F29"/>
    <mergeCell ref="E30:F30"/>
    <mergeCell ref="E31:F31"/>
    <mergeCell ref="G33:H33"/>
    <mergeCell ref="G34:H34"/>
    <mergeCell ref="E12:F12"/>
    <mergeCell ref="G31:H31"/>
    <mergeCell ref="G32:H32"/>
    <mergeCell ref="G23:H23"/>
    <mergeCell ref="G13:H13"/>
    <mergeCell ref="G27:H27"/>
    <mergeCell ref="E22:F22"/>
    <mergeCell ref="E27:F27"/>
    <mergeCell ref="E24:F24"/>
    <mergeCell ref="E25:F25"/>
    <mergeCell ref="E26:F26"/>
    <mergeCell ref="E14:F14"/>
    <mergeCell ref="C30:D30"/>
    <mergeCell ref="C31:D31"/>
    <mergeCell ref="C39:D39"/>
    <mergeCell ref="C38:D38"/>
    <mergeCell ref="E6:F6"/>
    <mergeCell ref="E7:F7"/>
    <mergeCell ref="E8:F8"/>
    <mergeCell ref="E9:F9"/>
    <mergeCell ref="E10:F10"/>
    <mergeCell ref="E19:F19"/>
    <mergeCell ref="E20:F20"/>
    <mergeCell ref="E18:F18"/>
    <mergeCell ref="E23:F23"/>
    <mergeCell ref="C25:D25"/>
    <mergeCell ref="C26:D26"/>
    <mergeCell ref="C27:D27"/>
    <mergeCell ref="C23:D23"/>
    <mergeCell ref="C24:D24"/>
    <mergeCell ref="C28:D28"/>
    <mergeCell ref="C22:D22"/>
    <mergeCell ref="C29:D29"/>
    <mergeCell ref="C18:D18"/>
    <mergeCell ref="E15:F15"/>
    <mergeCell ref="E28:F28"/>
    <mergeCell ref="C42:D42"/>
    <mergeCell ref="C32:D32"/>
    <mergeCell ref="C33:D33"/>
    <mergeCell ref="C34:D34"/>
    <mergeCell ref="C35:D35"/>
    <mergeCell ref="E39:F39"/>
    <mergeCell ref="E40:F40"/>
    <mergeCell ref="C43:D43"/>
    <mergeCell ref="C36:D36"/>
    <mergeCell ref="C37:D37"/>
    <mergeCell ref="C40:D40"/>
    <mergeCell ref="C41:D41"/>
    <mergeCell ref="E41:F41"/>
    <mergeCell ref="E42:F42"/>
    <mergeCell ref="E43:F43"/>
    <mergeCell ref="E35:F35"/>
    <mergeCell ref="E36:F36"/>
    <mergeCell ref="E37:F37"/>
    <mergeCell ref="E33:F33"/>
    <mergeCell ref="E34:F34"/>
    <mergeCell ref="E32:F32"/>
    <mergeCell ref="C45:D45"/>
    <mergeCell ref="E45:F45"/>
    <mergeCell ref="G45:H45"/>
    <mergeCell ref="C46:D46"/>
    <mergeCell ref="E46:F46"/>
    <mergeCell ref="G46:H46"/>
    <mergeCell ref="G49:H49"/>
    <mergeCell ref="C44:D44"/>
    <mergeCell ref="E44:F44"/>
    <mergeCell ref="E50:F50"/>
    <mergeCell ref="G50:H50"/>
    <mergeCell ref="C52:D52"/>
    <mergeCell ref="E52:F52"/>
    <mergeCell ref="G52:H52"/>
    <mergeCell ref="C51:D51"/>
    <mergeCell ref="E51:F51"/>
    <mergeCell ref="G51:H51"/>
    <mergeCell ref="C47:D47"/>
    <mergeCell ref="E47:F47"/>
    <mergeCell ref="G47:H47"/>
    <mergeCell ref="C48:D48"/>
    <mergeCell ref="E48:F48"/>
    <mergeCell ref="G48:H48"/>
    <mergeCell ref="C49:D49"/>
    <mergeCell ref="C53:D53"/>
    <mergeCell ref="E53:F53"/>
    <mergeCell ref="G53:H53"/>
    <mergeCell ref="E49:F49"/>
    <mergeCell ref="E38:F38"/>
    <mergeCell ref="G43:H43"/>
    <mergeCell ref="G40:H40"/>
    <mergeCell ref="E61:F61"/>
    <mergeCell ref="G61:H61"/>
    <mergeCell ref="E59:F59"/>
    <mergeCell ref="G59:H59"/>
    <mergeCell ref="G58:H58"/>
    <mergeCell ref="E58:F58"/>
    <mergeCell ref="E57:F57"/>
    <mergeCell ref="G57:H57"/>
    <mergeCell ref="G60:H60"/>
    <mergeCell ref="E60:F60"/>
    <mergeCell ref="E55:F55"/>
    <mergeCell ref="G55:H55"/>
    <mergeCell ref="E56:F56"/>
    <mergeCell ref="G44:H44"/>
    <mergeCell ref="G42:H42"/>
    <mergeCell ref="G41:H41"/>
    <mergeCell ref="C50:D50"/>
    <mergeCell ref="C61:D61"/>
    <mergeCell ref="C59:D59"/>
    <mergeCell ref="C58:D58"/>
    <mergeCell ref="C60:D60"/>
    <mergeCell ref="C57:D57"/>
    <mergeCell ref="C56:D56"/>
    <mergeCell ref="G56:H56"/>
    <mergeCell ref="C55:D55"/>
    <mergeCell ref="C54:D54"/>
    <mergeCell ref="E54:F54"/>
    <mergeCell ref="G54:H54"/>
    <mergeCell ref="G26:H26"/>
    <mergeCell ref="G18:H18"/>
    <mergeCell ref="G19:H19"/>
    <mergeCell ref="G20:H20"/>
    <mergeCell ref="G21:H21"/>
    <mergeCell ref="G14:H14"/>
    <mergeCell ref="G15:H15"/>
    <mergeCell ref="G16:H16"/>
    <mergeCell ref="AD3:AD4"/>
    <mergeCell ref="G25:H25"/>
    <mergeCell ref="G24:H24"/>
    <mergeCell ref="G11:H11"/>
    <mergeCell ref="G12:H12"/>
    <mergeCell ref="G22:H22"/>
    <mergeCell ref="AE3:AE4"/>
    <mergeCell ref="S3:S4"/>
    <mergeCell ref="T3:T4"/>
    <mergeCell ref="U3:U4"/>
    <mergeCell ref="V3:V4"/>
    <mergeCell ref="W3:W4"/>
    <mergeCell ref="X3:X4"/>
    <mergeCell ref="Y3:Y4"/>
    <mergeCell ref="AA3:AA4"/>
    <mergeCell ref="AB3:AB4"/>
    <mergeCell ref="A3:A4"/>
    <mergeCell ref="B3:B4"/>
    <mergeCell ref="E3:F4"/>
    <mergeCell ref="G3:H4"/>
    <mergeCell ref="I3:I4"/>
    <mergeCell ref="J3:J4"/>
    <mergeCell ref="K3:K4"/>
    <mergeCell ref="C3:D4"/>
    <mergeCell ref="R3:R4"/>
    <mergeCell ref="Z3:Z4"/>
    <mergeCell ref="L3:M3"/>
  </mergeCells>
  <dataValidations count="5">
    <dataValidation type="list" allowBlank="1" showInputMessage="1" showErrorMessage="1" sqref="AB5:AB61">
      <formula1>"Male, Female"</formula1>
    </dataValidation>
    <dataValidation type="list" allowBlank="1" showInputMessage="1" showErrorMessage="1" sqref="V5:AA61 AC5:AF61">
      <formula1>"Yes,No"</formula1>
    </dataValidation>
    <dataValidation type="list" allowBlank="1" showInputMessage="1" showErrorMessage="1" sqref="U5:U61">
      <formula1>"G-Regular,NG-Regular,Fixed"</formula1>
    </dataValidation>
    <dataValidation type="list" allowBlank="1" showInputMessage="1" showErrorMessage="1" sqref="J5:J61">
      <formula1>levels</formula1>
    </dataValidation>
    <dataValidation type="list" allowBlank="1" showInputMessage="1" showErrorMessage="1" sqref="D24:D61 D5:D10 C5:C61">
      <formula1>कार्यालय_में_पोस्ट_विवरण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</sheetPr>
  <dimension ref="A1:Q42"/>
  <sheetViews>
    <sheetView topLeftCell="A22" workbookViewId="0">
      <selection activeCell="C28" sqref="C28:F28"/>
    </sheetView>
  </sheetViews>
  <sheetFormatPr defaultColWidth="9.28515625" defaultRowHeight="12.75" x14ac:dyDescent="0.2"/>
  <cols>
    <col min="1" max="1" width="15.28515625" style="1" customWidth="1"/>
    <col min="2" max="2" width="11.5703125" style="1" bestFit="1" customWidth="1"/>
    <col min="3" max="14" width="9.28515625" style="1"/>
    <col min="15" max="15" width="11.5703125" style="1" bestFit="1" customWidth="1"/>
    <col min="16" max="16384" width="9.28515625" style="1"/>
  </cols>
  <sheetData>
    <row r="1" spans="1:17" ht="20.25" x14ac:dyDescent="0.2">
      <c r="A1" s="469" t="str">
        <f>Master1!C1</f>
        <v>dk;kZy; iz/kkukpk;Z jktdh; mPp ek/;fed fo|ky; vkarjksyh lkaxk &amp; ijcrlj ¼ukxkSj½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150"/>
      <c r="Q1" s="150"/>
    </row>
    <row r="2" spans="1:17" ht="21" x14ac:dyDescent="0.2">
      <c r="A2" s="341" t="s">
        <v>90</v>
      </c>
      <c r="B2" s="341"/>
      <c r="C2" s="341"/>
      <c r="D2" s="341"/>
      <c r="E2" s="470" t="str">
        <f>Master1!C4</f>
        <v>2202-02-109-01-00</v>
      </c>
      <c r="F2" s="470"/>
      <c r="G2" s="470"/>
      <c r="H2" s="470"/>
      <c r="I2" s="470" t="str">
        <f>Master1!H4</f>
        <v>STATE FUND</v>
      </c>
      <c r="J2" s="470"/>
      <c r="K2" s="473"/>
      <c r="L2" s="474" t="s">
        <v>207</v>
      </c>
      <c r="M2" s="475"/>
      <c r="N2" s="474">
        <f>Master1!C3</f>
        <v>34581</v>
      </c>
      <c r="O2" s="475"/>
    </row>
    <row r="3" spans="1:17" ht="18.75" x14ac:dyDescent="0.2">
      <c r="A3" s="476" t="s">
        <v>436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</row>
    <row r="4" spans="1:17" ht="15.75" x14ac:dyDescent="0.2">
      <c r="A4" s="471" t="s">
        <v>36</v>
      </c>
      <c r="B4" s="471" t="s">
        <v>41</v>
      </c>
      <c r="C4" s="479" t="s">
        <v>37</v>
      </c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1"/>
      <c r="O4" s="471" t="s">
        <v>32</v>
      </c>
    </row>
    <row r="5" spans="1:17" ht="15.75" x14ac:dyDescent="0.2">
      <c r="A5" s="472"/>
      <c r="B5" s="472"/>
      <c r="C5" s="287">
        <v>44297</v>
      </c>
      <c r="D5" s="287">
        <v>44327</v>
      </c>
      <c r="E5" s="287">
        <v>44358</v>
      </c>
      <c r="F5" s="287">
        <v>44388</v>
      </c>
      <c r="G5" s="287">
        <v>44419</v>
      </c>
      <c r="H5" s="287">
        <v>44450</v>
      </c>
      <c r="I5" s="287">
        <v>44480</v>
      </c>
      <c r="J5" s="287">
        <v>44511</v>
      </c>
      <c r="K5" s="287">
        <v>44541</v>
      </c>
      <c r="L5" s="287">
        <v>44572</v>
      </c>
      <c r="M5" s="287">
        <v>44603</v>
      </c>
      <c r="N5" s="287">
        <v>44631</v>
      </c>
      <c r="O5" s="472"/>
    </row>
    <row r="6" spans="1:17" ht="15.75" x14ac:dyDescent="0.2">
      <c r="A6" s="213" t="s">
        <v>259</v>
      </c>
      <c r="B6" s="281">
        <f>Master1!C116</f>
        <v>11000000</v>
      </c>
      <c r="C6" s="173">
        <f>817350+402256</f>
        <v>1219606</v>
      </c>
      <c r="D6" s="173">
        <v>817350</v>
      </c>
      <c r="E6" s="173">
        <v>817350</v>
      </c>
      <c r="F6" s="173">
        <f>817350+68446</f>
        <v>885796</v>
      </c>
      <c r="G6" s="173">
        <f>914240+6615</f>
        <v>920855</v>
      </c>
      <c r="H6" s="173">
        <f>920855+6434</f>
        <v>927289</v>
      </c>
      <c r="I6" s="173">
        <v>920855</v>
      </c>
      <c r="J6" s="173">
        <f>849700+54192</f>
        <v>903892</v>
      </c>
      <c r="K6" s="173">
        <f>849700+53685+1756+88033</f>
        <v>993174</v>
      </c>
      <c r="L6" s="173">
        <v>849700</v>
      </c>
      <c r="M6" s="173">
        <v>870140</v>
      </c>
      <c r="N6" s="173">
        <v>870140</v>
      </c>
      <c r="O6" s="283">
        <f t="shared" ref="O6:O16" si="0">SUM(C6:N6)</f>
        <v>10996147</v>
      </c>
      <c r="P6" s="172"/>
      <c r="Q6" s="23"/>
    </row>
    <row r="7" spans="1:17" ht="15.75" x14ac:dyDescent="0.2">
      <c r="A7" s="213" t="s">
        <v>260</v>
      </c>
      <c r="B7" s="281">
        <f>Master1!D116</f>
        <v>23254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>
        <v>0</v>
      </c>
      <c r="N7" s="173">
        <v>23254</v>
      </c>
      <c r="O7" s="283">
        <f t="shared" si="0"/>
        <v>23254</v>
      </c>
      <c r="P7" s="172"/>
      <c r="Q7" s="23"/>
    </row>
    <row r="8" spans="1:17" ht="15.75" x14ac:dyDescent="0.2">
      <c r="A8" s="213" t="s">
        <v>261</v>
      </c>
      <c r="B8" s="281">
        <f>Master1!E116</f>
        <v>0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>
        <v>0</v>
      </c>
      <c r="N8" s="173"/>
      <c r="O8" s="283">
        <f t="shared" si="0"/>
        <v>0</v>
      </c>
      <c r="P8" s="172"/>
      <c r="Q8" s="23"/>
    </row>
    <row r="9" spans="1:17" ht="15.75" x14ac:dyDescent="0.2">
      <c r="A9" s="213" t="s">
        <v>262</v>
      </c>
      <c r="B9" s="281">
        <f>Master1!F116</f>
        <v>2000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>
        <v>1996</v>
      </c>
      <c r="N9" s="173">
        <v>0</v>
      </c>
      <c r="O9" s="283">
        <f t="shared" si="0"/>
        <v>1996</v>
      </c>
      <c r="P9" s="172"/>
      <c r="Q9" s="23"/>
    </row>
    <row r="10" spans="1:17" ht="15.75" x14ac:dyDescent="0.2">
      <c r="A10" s="213" t="s">
        <v>263</v>
      </c>
      <c r="B10" s="281">
        <f>Master1!G116</f>
        <v>0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283">
        <f t="shared" si="0"/>
        <v>0</v>
      </c>
      <c r="P10" s="172"/>
      <c r="Q10" s="23"/>
    </row>
    <row r="11" spans="1:17" ht="15.75" x14ac:dyDescent="0.2">
      <c r="A11" s="213" t="s">
        <v>264</v>
      </c>
      <c r="B11" s="281">
        <f>Master1!I116</f>
        <v>0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283">
        <f t="shared" si="0"/>
        <v>0</v>
      </c>
      <c r="P11" s="172"/>
      <c r="Q11" s="23"/>
    </row>
    <row r="12" spans="1:17" ht="15.75" x14ac:dyDescent="0.2">
      <c r="A12" s="213" t="s">
        <v>258</v>
      </c>
      <c r="B12" s="281">
        <f>Master1!J116</f>
        <v>0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283">
        <f t="shared" si="0"/>
        <v>0</v>
      </c>
      <c r="P12" s="172"/>
      <c r="Q12" s="23"/>
    </row>
    <row r="13" spans="1:17" ht="15.75" x14ac:dyDescent="0.2">
      <c r="A13" s="213" t="s">
        <v>265</v>
      </c>
      <c r="B13" s="281">
        <f>Master1!H116</f>
        <v>0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283">
        <f t="shared" si="0"/>
        <v>0</v>
      </c>
      <c r="P13" s="172"/>
      <c r="Q13" s="23"/>
    </row>
    <row r="14" spans="1:17" ht="15.75" x14ac:dyDescent="0.2">
      <c r="A14" s="213" t="s">
        <v>266</v>
      </c>
      <c r="B14" s="281">
        <f>Master1!K116</f>
        <v>0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283">
        <f t="shared" si="0"/>
        <v>0</v>
      </c>
      <c r="P14" s="172"/>
      <c r="Q14" s="23"/>
    </row>
    <row r="15" spans="1:17" ht="15.75" x14ac:dyDescent="0.2">
      <c r="A15" s="213" t="s">
        <v>266</v>
      </c>
      <c r="B15" s="281">
        <f>Master1!L116</f>
        <v>0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283">
        <f t="shared" si="0"/>
        <v>0</v>
      </c>
      <c r="P15" s="172"/>
      <c r="Q15" s="23"/>
    </row>
    <row r="16" spans="1:17" ht="15.75" x14ac:dyDescent="0.2">
      <c r="A16" s="213"/>
      <c r="B16" s="282">
        <f>SUM(B6:B15)</f>
        <v>11025254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83">
        <f t="shared" si="0"/>
        <v>0</v>
      </c>
      <c r="P16" s="172"/>
      <c r="Q16" s="23"/>
    </row>
    <row r="17" spans="1:17" ht="15.75" x14ac:dyDescent="0.2">
      <c r="A17" s="477" t="s">
        <v>38</v>
      </c>
      <c r="B17" s="478"/>
      <c r="C17" s="284">
        <f t="shared" ref="C17:O17" si="1">SUM(C6:C16)</f>
        <v>1219606</v>
      </c>
      <c r="D17" s="284">
        <f t="shared" si="1"/>
        <v>817350</v>
      </c>
      <c r="E17" s="284">
        <f t="shared" si="1"/>
        <v>817350</v>
      </c>
      <c r="F17" s="284">
        <f t="shared" si="1"/>
        <v>885796</v>
      </c>
      <c r="G17" s="284">
        <f t="shared" si="1"/>
        <v>920855</v>
      </c>
      <c r="H17" s="284">
        <f t="shared" si="1"/>
        <v>927289</v>
      </c>
      <c r="I17" s="284">
        <f t="shared" si="1"/>
        <v>920855</v>
      </c>
      <c r="J17" s="284">
        <f t="shared" si="1"/>
        <v>903892</v>
      </c>
      <c r="K17" s="284">
        <f t="shared" si="1"/>
        <v>993174</v>
      </c>
      <c r="L17" s="284">
        <f t="shared" si="1"/>
        <v>849700</v>
      </c>
      <c r="M17" s="284">
        <f t="shared" si="1"/>
        <v>872136</v>
      </c>
      <c r="N17" s="284">
        <f t="shared" si="1"/>
        <v>893394</v>
      </c>
      <c r="O17" s="283">
        <f t="shared" si="1"/>
        <v>11021397</v>
      </c>
      <c r="P17" s="172"/>
      <c r="Q17" s="23"/>
    </row>
    <row r="18" spans="1:17" ht="15.75" x14ac:dyDescent="0.2">
      <c r="A18" s="477" t="s">
        <v>39</v>
      </c>
      <c r="B18" s="478"/>
      <c r="C18" s="291">
        <v>0</v>
      </c>
      <c r="D18" s="284">
        <f t="shared" ref="D18:N18" si="2">C19</f>
        <v>1219606</v>
      </c>
      <c r="E18" s="284">
        <f t="shared" si="2"/>
        <v>2036956</v>
      </c>
      <c r="F18" s="284">
        <f t="shared" si="2"/>
        <v>2854306</v>
      </c>
      <c r="G18" s="284">
        <f t="shared" si="2"/>
        <v>3740102</v>
      </c>
      <c r="H18" s="284">
        <f t="shared" si="2"/>
        <v>4660957</v>
      </c>
      <c r="I18" s="284">
        <f t="shared" si="2"/>
        <v>5588246</v>
      </c>
      <c r="J18" s="284">
        <f t="shared" si="2"/>
        <v>6509101</v>
      </c>
      <c r="K18" s="284">
        <f t="shared" si="2"/>
        <v>7412993</v>
      </c>
      <c r="L18" s="284">
        <f t="shared" si="2"/>
        <v>8406167</v>
      </c>
      <c r="M18" s="284">
        <f t="shared" si="2"/>
        <v>9255867</v>
      </c>
      <c r="N18" s="284">
        <f t="shared" si="2"/>
        <v>10128003</v>
      </c>
      <c r="O18" s="292"/>
      <c r="P18" s="171"/>
      <c r="Q18" s="23"/>
    </row>
    <row r="19" spans="1:17" ht="15.75" x14ac:dyDescent="0.2">
      <c r="A19" s="477" t="s">
        <v>40</v>
      </c>
      <c r="B19" s="478"/>
      <c r="C19" s="284">
        <f t="shared" ref="C19:N19" si="3">SUM(C17:C18)</f>
        <v>1219606</v>
      </c>
      <c r="D19" s="284">
        <f t="shared" si="3"/>
        <v>2036956</v>
      </c>
      <c r="E19" s="284">
        <f t="shared" si="3"/>
        <v>2854306</v>
      </c>
      <c r="F19" s="284">
        <f t="shared" si="3"/>
        <v>3740102</v>
      </c>
      <c r="G19" s="284">
        <f t="shared" si="3"/>
        <v>4660957</v>
      </c>
      <c r="H19" s="284">
        <f t="shared" si="3"/>
        <v>5588246</v>
      </c>
      <c r="I19" s="284">
        <f t="shared" si="3"/>
        <v>6509101</v>
      </c>
      <c r="J19" s="284">
        <f t="shared" si="3"/>
        <v>7412993</v>
      </c>
      <c r="K19" s="284">
        <f t="shared" si="3"/>
        <v>8406167</v>
      </c>
      <c r="L19" s="284">
        <f t="shared" si="3"/>
        <v>9255867</v>
      </c>
      <c r="M19" s="284">
        <f t="shared" si="3"/>
        <v>10128003</v>
      </c>
      <c r="N19" s="284">
        <f t="shared" si="3"/>
        <v>11021397</v>
      </c>
      <c r="O19" s="292"/>
      <c r="P19" s="171"/>
      <c r="Q19" s="23"/>
    </row>
    <row r="20" spans="1:17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20.25" x14ac:dyDescent="0.2">
      <c r="A23" s="469" t="str">
        <f>Master1!C1</f>
        <v>dk;kZy; iz/kkukpk;Z jktdh; mPp ek/;fed fo|ky; vkarjksyh lkaxk &amp; ijcrlj ¼ukxkSj½</v>
      </c>
      <c r="B23" s="469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150"/>
      <c r="Q23" s="150"/>
    </row>
    <row r="24" spans="1:17" ht="21" x14ac:dyDescent="0.2">
      <c r="A24" s="341" t="s">
        <v>90</v>
      </c>
      <c r="B24" s="150"/>
      <c r="C24" s="150"/>
      <c r="D24" s="150"/>
      <c r="E24" s="470" t="str">
        <f>Master1!C4</f>
        <v>2202-02-109-01-00</v>
      </c>
      <c r="F24" s="470"/>
      <c r="G24" s="470"/>
      <c r="H24" s="470"/>
      <c r="I24" s="470" t="str">
        <f>Master1!H4</f>
        <v>STATE FUND</v>
      </c>
      <c r="J24" s="470"/>
      <c r="K24" s="473"/>
      <c r="L24" s="474" t="s">
        <v>207</v>
      </c>
      <c r="M24" s="475"/>
      <c r="N24" s="474">
        <f>Master1!C3</f>
        <v>34581</v>
      </c>
      <c r="O24" s="475"/>
    </row>
    <row r="25" spans="1:17" ht="18.75" x14ac:dyDescent="0.2">
      <c r="A25" s="476" t="s">
        <v>467</v>
      </c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</row>
    <row r="26" spans="1:17" ht="15.75" x14ac:dyDescent="0.2">
      <c r="A26" s="471" t="s">
        <v>36</v>
      </c>
      <c r="B26" s="471" t="s">
        <v>41</v>
      </c>
      <c r="C26" s="285" t="s">
        <v>37</v>
      </c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471" t="s">
        <v>32</v>
      </c>
    </row>
    <row r="27" spans="1:17" ht="15.75" x14ac:dyDescent="0.2">
      <c r="A27" s="472"/>
      <c r="B27" s="472"/>
      <c r="C27" s="287">
        <v>44662</v>
      </c>
      <c r="D27" s="287">
        <v>44692</v>
      </c>
      <c r="E27" s="287">
        <v>44723</v>
      </c>
      <c r="F27" s="287">
        <v>44753</v>
      </c>
      <c r="G27" s="287">
        <v>44784</v>
      </c>
      <c r="H27" s="287">
        <v>44815</v>
      </c>
      <c r="I27" s="287">
        <v>44845</v>
      </c>
      <c r="J27" s="287">
        <v>44876</v>
      </c>
      <c r="K27" s="287">
        <v>44906</v>
      </c>
      <c r="L27" s="287">
        <v>44937</v>
      </c>
      <c r="M27" s="287">
        <v>44968</v>
      </c>
      <c r="N27" s="287">
        <v>44996</v>
      </c>
      <c r="O27" s="472"/>
    </row>
    <row r="28" spans="1:17" ht="15.75" x14ac:dyDescent="0.2">
      <c r="A28" s="213" t="s">
        <v>259</v>
      </c>
      <c r="B28" s="281">
        <f>Master1!C124</f>
        <v>3769794</v>
      </c>
      <c r="C28" s="173">
        <f>873360+78390</f>
        <v>951750</v>
      </c>
      <c r="D28" s="173">
        <f>895051+55068+45170+32653</f>
        <v>1027942</v>
      </c>
      <c r="E28" s="173">
        <v>895051</v>
      </c>
      <c r="F28" s="173">
        <v>895051</v>
      </c>
      <c r="G28" s="173">
        <v>930644</v>
      </c>
      <c r="H28" s="173">
        <v>0</v>
      </c>
      <c r="I28" s="173">
        <v>0</v>
      </c>
      <c r="J28" s="173">
        <v>0</v>
      </c>
      <c r="K28" s="173">
        <v>0</v>
      </c>
      <c r="L28" s="173">
        <v>0</v>
      </c>
      <c r="M28" s="173">
        <v>0</v>
      </c>
      <c r="N28" s="173">
        <v>0</v>
      </c>
      <c r="O28" s="283">
        <f t="shared" ref="O28:O37" si="4">SUM(C28:N28)</f>
        <v>4700438</v>
      </c>
      <c r="P28" s="172"/>
      <c r="Q28" s="23"/>
    </row>
    <row r="29" spans="1:17" ht="15.75" x14ac:dyDescent="0.2">
      <c r="A29" s="213" t="s">
        <v>260</v>
      </c>
      <c r="B29" s="281">
        <f>Master1!D124</f>
        <v>0</v>
      </c>
      <c r="C29" s="173">
        <v>0</v>
      </c>
      <c r="D29" s="173">
        <v>0</v>
      </c>
      <c r="E29" s="173"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v>0</v>
      </c>
      <c r="M29" s="173">
        <v>0</v>
      </c>
      <c r="N29" s="173">
        <v>0</v>
      </c>
      <c r="O29" s="283">
        <f t="shared" si="4"/>
        <v>0</v>
      </c>
      <c r="P29" s="172"/>
      <c r="Q29" s="23"/>
    </row>
    <row r="30" spans="1:17" ht="15.75" x14ac:dyDescent="0.2">
      <c r="A30" s="213" t="s">
        <v>261</v>
      </c>
      <c r="B30" s="281">
        <f>Master1!E124</f>
        <v>15695</v>
      </c>
      <c r="C30" s="173">
        <v>0</v>
      </c>
      <c r="D30" s="173">
        <v>0</v>
      </c>
      <c r="E30" s="173">
        <v>15695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>
        <v>0</v>
      </c>
      <c r="M30" s="173">
        <v>0</v>
      </c>
      <c r="N30" s="173">
        <v>0</v>
      </c>
      <c r="O30" s="283">
        <f t="shared" si="4"/>
        <v>15695</v>
      </c>
      <c r="P30" s="172"/>
      <c r="Q30" s="23"/>
    </row>
    <row r="31" spans="1:17" ht="15.75" x14ac:dyDescent="0.2">
      <c r="A31" s="213" t="s">
        <v>262</v>
      </c>
      <c r="B31" s="281">
        <f>Master1!F124</f>
        <v>0</v>
      </c>
      <c r="C31" s="173">
        <v>0</v>
      </c>
      <c r="D31" s="173">
        <v>0</v>
      </c>
      <c r="E31" s="173">
        <v>0</v>
      </c>
      <c r="F31" s="173">
        <v>0</v>
      </c>
      <c r="G31" s="173">
        <v>0</v>
      </c>
      <c r="H31" s="173">
        <v>0</v>
      </c>
      <c r="I31" s="173">
        <v>0</v>
      </c>
      <c r="J31" s="173">
        <v>0</v>
      </c>
      <c r="K31" s="173">
        <v>0</v>
      </c>
      <c r="L31" s="173">
        <v>0</v>
      </c>
      <c r="M31" s="173">
        <v>0</v>
      </c>
      <c r="N31" s="173">
        <v>0</v>
      </c>
      <c r="O31" s="283">
        <f t="shared" si="4"/>
        <v>0</v>
      </c>
      <c r="P31" s="172"/>
      <c r="Q31" s="23"/>
    </row>
    <row r="32" spans="1:17" ht="15.75" x14ac:dyDescent="0.2">
      <c r="A32" s="213" t="s">
        <v>263</v>
      </c>
      <c r="B32" s="281">
        <f>Master1!G124</f>
        <v>0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0</v>
      </c>
      <c r="M32" s="173">
        <v>0</v>
      </c>
      <c r="N32" s="173">
        <v>0</v>
      </c>
      <c r="O32" s="283">
        <f t="shared" si="4"/>
        <v>0</v>
      </c>
      <c r="P32" s="172"/>
      <c r="Q32" s="23"/>
    </row>
    <row r="33" spans="1:17" ht="15.75" x14ac:dyDescent="0.2">
      <c r="A33" s="213" t="s">
        <v>264</v>
      </c>
      <c r="B33" s="281">
        <f>Master1!I124</f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283">
        <f t="shared" si="4"/>
        <v>0</v>
      </c>
      <c r="P33" s="172"/>
      <c r="Q33" s="23"/>
    </row>
    <row r="34" spans="1:17" ht="15.75" x14ac:dyDescent="0.2">
      <c r="A34" s="213" t="s">
        <v>258</v>
      </c>
      <c r="B34" s="281">
        <f>Master1!J124</f>
        <v>0</v>
      </c>
      <c r="C34" s="173">
        <v>0</v>
      </c>
      <c r="D34" s="173">
        <v>0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>
        <v>0</v>
      </c>
      <c r="M34" s="173">
        <v>0</v>
      </c>
      <c r="N34" s="173">
        <v>0</v>
      </c>
      <c r="O34" s="283">
        <f t="shared" si="4"/>
        <v>0</v>
      </c>
      <c r="P34" s="172"/>
      <c r="Q34" s="23"/>
    </row>
    <row r="35" spans="1:17" ht="15.75" x14ac:dyDescent="0.2">
      <c r="A35" s="213" t="s">
        <v>265</v>
      </c>
      <c r="B35" s="281">
        <f>Master1!H124</f>
        <v>0</v>
      </c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v>0</v>
      </c>
      <c r="M35" s="173">
        <v>0</v>
      </c>
      <c r="N35" s="173">
        <v>0</v>
      </c>
      <c r="O35" s="283">
        <f t="shared" si="4"/>
        <v>0</v>
      </c>
      <c r="P35" s="172"/>
      <c r="Q35" s="23"/>
    </row>
    <row r="36" spans="1:17" ht="15.75" x14ac:dyDescent="0.2">
      <c r="A36" s="213" t="s">
        <v>266</v>
      </c>
      <c r="B36" s="281">
        <f>Master1!K124</f>
        <v>0</v>
      </c>
      <c r="C36" s="173">
        <v>0</v>
      </c>
      <c r="D36" s="173">
        <v>0</v>
      </c>
      <c r="E36" s="173">
        <v>0</v>
      </c>
      <c r="F36" s="173">
        <v>0</v>
      </c>
      <c r="G36" s="173">
        <v>0</v>
      </c>
      <c r="H36" s="173">
        <v>0</v>
      </c>
      <c r="I36" s="173">
        <v>0</v>
      </c>
      <c r="J36" s="173">
        <v>0</v>
      </c>
      <c r="K36" s="173">
        <v>0</v>
      </c>
      <c r="L36" s="173">
        <v>0</v>
      </c>
      <c r="M36" s="173">
        <v>0</v>
      </c>
      <c r="N36" s="173">
        <v>0</v>
      </c>
      <c r="O36" s="283">
        <f t="shared" si="4"/>
        <v>0</v>
      </c>
      <c r="P36" s="172"/>
      <c r="Q36" s="23"/>
    </row>
    <row r="37" spans="1:17" ht="15.75" x14ac:dyDescent="0.2">
      <c r="A37" s="213" t="s">
        <v>266</v>
      </c>
      <c r="B37" s="281">
        <f>Master1!L124</f>
        <v>0</v>
      </c>
      <c r="C37" s="173">
        <v>0</v>
      </c>
      <c r="D37" s="173">
        <v>0</v>
      </c>
      <c r="E37" s="173">
        <v>0</v>
      </c>
      <c r="F37" s="173">
        <v>0</v>
      </c>
      <c r="G37" s="173">
        <v>0</v>
      </c>
      <c r="H37" s="173">
        <v>0</v>
      </c>
      <c r="I37" s="173">
        <v>0</v>
      </c>
      <c r="J37" s="173">
        <v>0</v>
      </c>
      <c r="K37" s="173">
        <v>0</v>
      </c>
      <c r="L37" s="173">
        <v>0</v>
      </c>
      <c r="M37" s="173">
        <v>0</v>
      </c>
      <c r="N37" s="173">
        <v>0</v>
      </c>
      <c r="O37" s="283">
        <f t="shared" si="4"/>
        <v>0</v>
      </c>
      <c r="P37" s="172"/>
      <c r="Q37" s="23"/>
    </row>
    <row r="38" spans="1:17" ht="15.75" x14ac:dyDescent="0.2">
      <c r="A38" s="342" t="s">
        <v>174</v>
      </c>
      <c r="B38" s="283">
        <f>SUM(B28:B37)</f>
        <v>3785489</v>
      </c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89"/>
      <c r="P38" s="172"/>
      <c r="Q38" s="23"/>
    </row>
    <row r="39" spans="1:17" ht="15.75" x14ac:dyDescent="0.2">
      <c r="A39" s="482" t="s">
        <v>38</v>
      </c>
      <c r="B39" s="483"/>
      <c r="C39" s="284">
        <f t="shared" ref="C39:O39" si="5">SUM(C28:C38)</f>
        <v>951750</v>
      </c>
      <c r="D39" s="284">
        <f t="shared" si="5"/>
        <v>1027942</v>
      </c>
      <c r="E39" s="284">
        <f t="shared" si="5"/>
        <v>910746</v>
      </c>
      <c r="F39" s="284">
        <f t="shared" si="5"/>
        <v>895051</v>
      </c>
      <c r="G39" s="284">
        <f t="shared" si="5"/>
        <v>930644</v>
      </c>
      <c r="H39" s="284">
        <f t="shared" si="5"/>
        <v>0</v>
      </c>
      <c r="I39" s="284">
        <f t="shared" si="5"/>
        <v>0</v>
      </c>
      <c r="J39" s="284">
        <f t="shared" si="5"/>
        <v>0</v>
      </c>
      <c r="K39" s="284">
        <f t="shared" si="5"/>
        <v>0</v>
      </c>
      <c r="L39" s="284">
        <f t="shared" si="5"/>
        <v>0</v>
      </c>
      <c r="M39" s="284">
        <f t="shared" si="5"/>
        <v>0</v>
      </c>
      <c r="N39" s="284">
        <f t="shared" si="5"/>
        <v>0</v>
      </c>
      <c r="O39" s="283">
        <f t="shared" si="5"/>
        <v>4716133</v>
      </c>
      <c r="P39" s="172"/>
      <c r="Q39" s="23"/>
    </row>
    <row r="40" spans="1:17" ht="15.75" x14ac:dyDescent="0.2">
      <c r="A40" s="482" t="s">
        <v>39</v>
      </c>
      <c r="B40" s="483"/>
      <c r="C40" s="291">
        <v>0</v>
      </c>
      <c r="D40" s="284">
        <f t="shared" ref="D40:N40" si="6">C41</f>
        <v>951750</v>
      </c>
      <c r="E40" s="284">
        <f t="shared" si="6"/>
        <v>1979692</v>
      </c>
      <c r="F40" s="284">
        <f t="shared" si="6"/>
        <v>2890438</v>
      </c>
      <c r="G40" s="284">
        <f t="shared" si="6"/>
        <v>3785489</v>
      </c>
      <c r="H40" s="284">
        <f t="shared" si="6"/>
        <v>4716133</v>
      </c>
      <c r="I40" s="284">
        <f t="shared" si="6"/>
        <v>4716133</v>
      </c>
      <c r="J40" s="284">
        <f t="shared" si="6"/>
        <v>4716133</v>
      </c>
      <c r="K40" s="284">
        <f t="shared" si="6"/>
        <v>4716133</v>
      </c>
      <c r="L40" s="284">
        <f t="shared" si="6"/>
        <v>4716133</v>
      </c>
      <c r="M40" s="284">
        <f t="shared" si="6"/>
        <v>4716133</v>
      </c>
      <c r="N40" s="284">
        <f t="shared" si="6"/>
        <v>4716133</v>
      </c>
      <c r="O40" s="292"/>
      <c r="P40" s="171"/>
      <c r="Q40" s="23"/>
    </row>
    <row r="41" spans="1:17" ht="15.75" x14ac:dyDescent="0.2">
      <c r="A41" s="482" t="s">
        <v>40</v>
      </c>
      <c r="B41" s="483"/>
      <c r="C41" s="284">
        <f t="shared" ref="C41:N41" si="7">SUM(C39:C40)</f>
        <v>951750</v>
      </c>
      <c r="D41" s="284">
        <f t="shared" si="7"/>
        <v>1979692</v>
      </c>
      <c r="E41" s="284">
        <f t="shared" si="7"/>
        <v>2890438</v>
      </c>
      <c r="F41" s="284">
        <f t="shared" si="7"/>
        <v>3785489</v>
      </c>
      <c r="G41" s="284">
        <f t="shared" si="7"/>
        <v>4716133</v>
      </c>
      <c r="H41" s="284">
        <f t="shared" si="7"/>
        <v>4716133</v>
      </c>
      <c r="I41" s="284">
        <f t="shared" si="7"/>
        <v>4716133</v>
      </c>
      <c r="J41" s="284">
        <f t="shared" si="7"/>
        <v>4716133</v>
      </c>
      <c r="K41" s="284">
        <f t="shared" si="7"/>
        <v>4716133</v>
      </c>
      <c r="L41" s="284">
        <f t="shared" si="7"/>
        <v>4716133</v>
      </c>
      <c r="M41" s="284">
        <f t="shared" si="7"/>
        <v>4716133</v>
      </c>
      <c r="N41" s="284">
        <f t="shared" si="7"/>
        <v>4716133</v>
      </c>
      <c r="O41" s="292"/>
      <c r="P41" s="171"/>
      <c r="Q41" s="23"/>
    </row>
    <row r="42" spans="1:17" ht="15.75" x14ac:dyDescent="0.2">
      <c r="B42" s="147"/>
      <c r="C42" s="23"/>
      <c r="D42" s="23"/>
      <c r="E42" s="23"/>
      <c r="F42" s="23"/>
      <c r="G42" s="23"/>
      <c r="H42" s="23"/>
      <c r="I42" s="23"/>
      <c r="J42" s="23"/>
      <c r="K42" s="23"/>
      <c r="L42" s="23"/>
      <c r="N42" s="23"/>
      <c r="O42" s="23"/>
      <c r="P42" s="23"/>
      <c r="Q42" s="23"/>
    </row>
  </sheetData>
  <sheetProtection algorithmName="SHA-512" hashValue="fioXlcHugTUEjSeepita8KXSh+3n4qRMzZroGC53Jmdq1N8qbv6FJzV1LvR9P573X1Rlk+tAJhxxZ/vIwBQUzA==" saltValue="L46170daDHLyFe7FH9xbzw==" spinCount="100000" sheet="1" formatCells="0" formatColumns="0" formatRows="0"/>
  <mergeCells count="25">
    <mergeCell ref="C4:N4"/>
    <mergeCell ref="A40:B40"/>
    <mergeCell ref="L24:M24"/>
    <mergeCell ref="B26:B27"/>
    <mergeCell ref="A41:B41"/>
    <mergeCell ref="A26:A27"/>
    <mergeCell ref="A39:B39"/>
    <mergeCell ref="E24:H24"/>
    <mergeCell ref="A25:O25"/>
    <mergeCell ref="A1:O1"/>
    <mergeCell ref="A23:O23"/>
    <mergeCell ref="E2:H2"/>
    <mergeCell ref="O26:O27"/>
    <mergeCell ref="I24:K24"/>
    <mergeCell ref="N2:O2"/>
    <mergeCell ref="B4:B5"/>
    <mergeCell ref="A3:O3"/>
    <mergeCell ref="L2:M2"/>
    <mergeCell ref="N24:O24"/>
    <mergeCell ref="A17:B17"/>
    <mergeCell ref="A19:B19"/>
    <mergeCell ref="O4:O5"/>
    <mergeCell ref="A18:B18"/>
    <mergeCell ref="A4:A5"/>
    <mergeCell ref="I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E71"/>
  <sheetViews>
    <sheetView view="pageBreakPreview" topLeftCell="A19" zoomScale="110" zoomScaleSheetLayoutView="110" workbookViewId="0">
      <selection activeCell="B14" sqref="B14"/>
    </sheetView>
  </sheetViews>
  <sheetFormatPr defaultColWidth="9.28515625" defaultRowHeight="12.75" x14ac:dyDescent="0.2"/>
  <cols>
    <col min="1" max="1" width="44.7109375" style="10" customWidth="1"/>
    <col min="2" max="2" width="25.28515625" style="39" customWidth="1"/>
    <col min="3" max="3" width="21.42578125" style="39" customWidth="1"/>
    <col min="4" max="16384" width="9.28515625" style="10"/>
  </cols>
  <sheetData>
    <row r="1" spans="1:4" ht="20.25" x14ac:dyDescent="0.3">
      <c r="A1" s="487" t="str">
        <f>Master1!C1</f>
        <v>dk;kZy; iz/kkukpk;Z jktdh; mPp ek/;fed fo|ky; vkarjksyh lkaxk &amp; ijcrlj ¼ukxkSj½</v>
      </c>
      <c r="B1" s="487"/>
      <c r="C1" s="487"/>
    </row>
    <row r="2" spans="1:4" ht="18.75" x14ac:dyDescent="0.3">
      <c r="A2" s="485" t="s">
        <v>468</v>
      </c>
      <c r="B2" s="485"/>
      <c r="C2" s="485"/>
    </row>
    <row r="3" spans="1:4" ht="20.25" x14ac:dyDescent="0.3">
      <c r="A3" s="264" t="s">
        <v>145</v>
      </c>
      <c r="B3" s="61" t="str">
        <f>Master1!C4</f>
        <v>2202-02-109-01-00</v>
      </c>
      <c r="C3" s="61" t="str">
        <f>Master1!H4</f>
        <v>STATE FUND</v>
      </c>
    </row>
    <row r="4" spans="1:4" ht="26.25" x14ac:dyDescent="0.4">
      <c r="A4" s="343" t="s">
        <v>207</v>
      </c>
      <c r="B4" s="62">
        <f>Master1!C3</f>
        <v>34581</v>
      </c>
      <c r="C4" s="55"/>
    </row>
    <row r="5" spans="1:4" ht="37.5" x14ac:dyDescent="0.2">
      <c r="A5" s="96" t="s">
        <v>92</v>
      </c>
      <c r="B5" s="96" t="s">
        <v>469</v>
      </c>
      <c r="C5" s="96" t="s">
        <v>470</v>
      </c>
      <c r="D5" s="57"/>
    </row>
    <row r="6" spans="1:4" ht="18.75" x14ac:dyDescent="0.3">
      <c r="A6" s="344" t="s">
        <v>93</v>
      </c>
      <c r="B6" s="58"/>
      <c r="C6" s="58"/>
    </row>
    <row r="7" spans="1:4" ht="18.75" x14ac:dyDescent="0.3">
      <c r="A7" s="344" t="s">
        <v>94</v>
      </c>
      <c r="B7" s="63">
        <f>P8G1!N68</f>
        <v>686800</v>
      </c>
      <c r="C7" s="63">
        <f>P8G1!M68</f>
        <v>707200</v>
      </c>
    </row>
    <row r="8" spans="1:4" ht="18.75" x14ac:dyDescent="0.3">
      <c r="A8" s="344" t="s">
        <v>95</v>
      </c>
      <c r="B8" s="63">
        <f>P8G1!N69</f>
        <v>6994400</v>
      </c>
      <c r="C8" s="63">
        <f>P8G1!M69</f>
        <v>7310800</v>
      </c>
    </row>
    <row r="9" spans="1:4" ht="18.75" x14ac:dyDescent="0.3">
      <c r="A9" s="345" t="s">
        <v>143</v>
      </c>
      <c r="B9" s="64">
        <f>SUM(B7:B8)</f>
        <v>7681200</v>
      </c>
      <c r="C9" s="64">
        <f>SUM(C7:C8)</f>
        <v>8018000</v>
      </c>
    </row>
    <row r="10" spans="1:4" ht="18.75" x14ac:dyDescent="0.3">
      <c r="A10" s="344" t="s">
        <v>96</v>
      </c>
      <c r="B10" s="59"/>
      <c r="C10" s="59"/>
    </row>
    <row r="11" spans="1:4" ht="18.75" x14ac:dyDescent="0.3">
      <c r="A11" s="344" t="s">
        <v>529</v>
      </c>
      <c r="B11" s="63">
        <f>P8G1!N73</f>
        <v>2611608</v>
      </c>
      <c r="C11" s="63">
        <f>P8G1!M73</f>
        <v>2726120</v>
      </c>
    </row>
    <row r="12" spans="1:4" ht="18.75" x14ac:dyDescent="0.3">
      <c r="A12" s="344" t="s">
        <v>97</v>
      </c>
      <c r="B12" s="63">
        <f>P8G1!N79</f>
        <v>38154</v>
      </c>
      <c r="C12" s="63">
        <f>P8G1!M79</f>
        <v>0</v>
      </c>
    </row>
    <row r="13" spans="1:4" ht="18.75" x14ac:dyDescent="0.3">
      <c r="A13" s="344" t="s">
        <v>98</v>
      </c>
      <c r="B13" s="63">
        <f>P8G1!N83</f>
        <v>9281</v>
      </c>
      <c r="C13" s="63">
        <f>P8G1!M83</f>
        <v>0</v>
      </c>
    </row>
    <row r="14" spans="1:4" ht="18.75" x14ac:dyDescent="0.3">
      <c r="A14" s="344" t="s">
        <v>99</v>
      </c>
      <c r="B14" s="63">
        <f>P8G1!N76</f>
        <v>691308</v>
      </c>
      <c r="C14" s="63">
        <f>P8G1!M76</f>
        <v>721620</v>
      </c>
    </row>
    <row r="15" spans="1:4" ht="18.75" x14ac:dyDescent="0.3">
      <c r="A15" s="344" t="s">
        <v>100</v>
      </c>
      <c r="B15" s="63">
        <f>P8G1!N84</f>
        <v>0</v>
      </c>
      <c r="C15" s="63">
        <f>P8G1!M84</f>
        <v>0</v>
      </c>
    </row>
    <row r="16" spans="1:4" ht="18.75" x14ac:dyDescent="0.3">
      <c r="A16" s="344" t="s">
        <v>101</v>
      </c>
      <c r="B16" s="63">
        <f>P8G1!N85</f>
        <v>54192</v>
      </c>
      <c r="C16" s="63">
        <f>P8G1!M85</f>
        <v>60966</v>
      </c>
    </row>
    <row r="17" spans="1:5" ht="18.75" x14ac:dyDescent="0.3">
      <c r="A17" s="344" t="s">
        <v>102</v>
      </c>
      <c r="B17" s="59">
        <v>0</v>
      </c>
      <c r="C17" s="59">
        <v>0</v>
      </c>
    </row>
    <row r="18" spans="1:5" ht="18.75" x14ac:dyDescent="0.3">
      <c r="A18" s="344" t="s">
        <v>103</v>
      </c>
      <c r="B18" s="63">
        <f>P8G1!N80</f>
        <v>900</v>
      </c>
      <c r="C18" s="63">
        <f>P8G1!M80</f>
        <v>900</v>
      </c>
    </row>
    <row r="19" spans="1:5" ht="18.75" x14ac:dyDescent="0.3">
      <c r="A19" s="344" t="s">
        <v>104</v>
      </c>
      <c r="B19" s="63">
        <f>P8G1!N81</f>
        <v>0</v>
      </c>
      <c r="C19" s="63">
        <f>P8G1!M81</f>
        <v>0</v>
      </c>
    </row>
    <row r="20" spans="1:5" ht="18.75" x14ac:dyDescent="0.3">
      <c r="A20" s="344" t="s">
        <v>105</v>
      </c>
      <c r="B20" s="59">
        <v>0</v>
      </c>
      <c r="C20" s="59">
        <v>0</v>
      </c>
    </row>
    <row r="21" spans="1:5" ht="18.75" x14ac:dyDescent="0.3">
      <c r="A21" s="344" t="s">
        <v>106</v>
      </c>
      <c r="B21" s="63">
        <f>P8G1!N86</f>
        <v>0</v>
      </c>
      <c r="C21" s="63">
        <f>P8G1!M86</f>
        <v>0</v>
      </c>
    </row>
    <row r="22" spans="1:5" ht="18.75" x14ac:dyDescent="0.3">
      <c r="A22" s="344" t="s">
        <v>107</v>
      </c>
      <c r="B22" s="63">
        <f>P8G1!N82</f>
        <v>424847</v>
      </c>
      <c r="C22" s="63">
        <f>P8G1!M82</f>
        <v>452116</v>
      </c>
    </row>
    <row r="23" spans="1:5" ht="18.75" x14ac:dyDescent="0.3">
      <c r="A23" s="344" t="s">
        <v>175</v>
      </c>
      <c r="B23" s="65">
        <f>P8G1!N87</f>
        <v>73000</v>
      </c>
      <c r="C23" s="65">
        <f>P8G1!M87</f>
        <v>0</v>
      </c>
    </row>
    <row r="24" spans="1:5" ht="18.75" x14ac:dyDescent="0.3">
      <c r="A24" s="344" t="s">
        <v>169</v>
      </c>
      <c r="B24" s="63">
        <f>P8G1!N88</f>
        <v>0</v>
      </c>
      <c r="C24" s="63">
        <f>P8G1!M88</f>
        <v>0</v>
      </c>
    </row>
    <row r="25" spans="1:5" ht="15.75" x14ac:dyDescent="0.25">
      <c r="A25" s="301" t="s">
        <v>313</v>
      </c>
      <c r="B25" s="63">
        <f>P8G1!N89</f>
        <v>0</v>
      </c>
      <c r="C25" s="63">
        <f>P8G1!M89</f>
        <v>0</v>
      </c>
    </row>
    <row r="26" spans="1:5" ht="18.75" x14ac:dyDescent="0.3">
      <c r="A26" s="345" t="s">
        <v>108</v>
      </c>
      <c r="B26" s="64">
        <f>SUM(B11:B25)</f>
        <v>3903290</v>
      </c>
      <c r="C26" s="64">
        <f>SUM(C11:C25)</f>
        <v>3961722</v>
      </c>
    </row>
    <row r="27" spans="1:5" ht="18.75" x14ac:dyDescent="0.3">
      <c r="A27" s="345" t="s">
        <v>109</v>
      </c>
      <c r="B27" s="64">
        <f>B9+B26</f>
        <v>11584490</v>
      </c>
      <c r="C27" s="64">
        <f>C9+C26</f>
        <v>11979722</v>
      </c>
    </row>
    <row r="28" spans="1:5" ht="18.75" x14ac:dyDescent="0.3">
      <c r="A28" s="344" t="s">
        <v>110</v>
      </c>
      <c r="B28" s="65">
        <f>P8G1!N92</f>
        <v>0</v>
      </c>
      <c r="C28" s="65">
        <f>P8G1!M92</f>
        <v>0</v>
      </c>
    </row>
    <row r="29" spans="1:5" ht="18.75" x14ac:dyDescent="0.3">
      <c r="A29" s="344" t="s">
        <v>111</v>
      </c>
      <c r="B29" s="65">
        <f>P8G1!N93</f>
        <v>15695</v>
      </c>
      <c r="C29" s="65">
        <f>P8G1!M93</f>
        <v>15695</v>
      </c>
    </row>
    <row r="30" spans="1:5" ht="18.75" x14ac:dyDescent="0.3">
      <c r="A30" s="345" t="s">
        <v>144</v>
      </c>
      <c r="B30" s="64">
        <f>SUM(B27:B29)</f>
        <v>11600185</v>
      </c>
      <c r="C30" s="64">
        <f>SUM(C27:C29)</f>
        <v>11995417</v>
      </c>
    </row>
    <row r="31" spans="1:5" ht="18.75" x14ac:dyDescent="0.3">
      <c r="A31" s="60"/>
    </row>
    <row r="32" spans="1:5" ht="18.75" x14ac:dyDescent="0.3">
      <c r="A32" s="60"/>
      <c r="B32" s="484" t="str">
        <f>Master1!L2</f>
        <v>iz/kkukpk;Z</v>
      </c>
      <c r="C32" s="484"/>
      <c r="D32" s="38"/>
      <c r="E32" s="38"/>
    </row>
    <row r="33" spans="1:5" ht="15.75" x14ac:dyDescent="0.25">
      <c r="B33" s="484" t="str">
        <f>Master1!L3</f>
        <v>jktdh; mPp ek/;fed fo|ky;</v>
      </c>
      <c r="C33" s="484"/>
      <c r="D33" s="38"/>
      <c r="E33" s="38"/>
    </row>
    <row r="34" spans="1:5" ht="15.75" x14ac:dyDescent="0.25">
      <c r="B34" s="484" t="str">
        <f>Master1!L4</f>
        <v>vkarjksyh lkaxk &amp; ijcrlj ¼ukxkSj½</v>
      </c>
      <c r="C34" s="484"/>
      <c r="D34" s="38"/>
      <c r="E34" s="38"/>
    </row>
    <row r="38" spans="1:5" ht="18" x14ac:dyDescent="0.2">
      <c r="B38" s="221">
        <v>1</v>
      </c>
    </row>
    <row r="40" spans="1:5" ht="20.25" x14ac:dyDescent="0.3">
      <c r="A40" s="487" t="str">
        <f>Master1!C1</f>
        <v>dk;kZy; iz/kkukpk;Z jktdh; mPp ek/;fed fo|ky; vkarjksyh lkaxk &amp; ijcrlj ¼ukxkSj½</v>
      </c>
      <c r="B40" s="487"/>
      <c r="C40" s="487"/>
    </row>
    <row r="41" spans="1:5" ht="18.75" x14ac:dyDescent="0.3">
      <c r="A41" s="485" t="s">
        <v>468</v>
      </c>
      <c r="B41" s="485"/>
      <c r="C41" s="485"/>
    </row>
    <row r="42" spans="1:5" ht="20.25" x14ac:dyDescent="0.3">
      <c r="A42" s="264" t="s">
        <v>145</v>
      </c>
      <c r="B42" s="61" t="str">
        <f>Master1!C4</f>
        <v>2202-02-109-01-00</v>
      </c>
      <c r="C42" s="61" t="str">
        <f>Master1!H4</f>
        <v>STATE FUND</v>
      </c>
    </row>
    <row r="43" spans="1:5" ht="26.25" x14ac:dyDescent="0.4">
      <c r="A43" s="343" t="s">
        <v>207</v>
      </c>
      <c r="B43" s="62">
        <f>Master1!C3</f>
        <v>34581</v>
      </c>
      <c r="C43" s="373"/>
    </row>
    <row r="44" spans="1:5" ht="37.5" x14ac:dyDescent="0.2">
      <c r="A44" s="346" t="s">
        <v>92</v>
      </c>
      <c r="B44" s="96" t="s">
        <v>471</v>
      </c>
      <c r="C44" s="96" t="s">
        <v>472</v>
      </c>
    </row>
    <row r="45" spans="1:5" ht="18.75" x14ac:dyDescent="0.3">
      <c r="A45" s="344" t="s">
        <v>112</v>
      </c>
      <c r="B45" s="63">
        <f>P9G2!K10</f>
        <v>0</v>
      </c>
      <c r="C45" s="63">
        <f>P9G2!L10</f>
        <v>0</v>
      </c>
    </row>
    <row r="46" spans="1:5" ht="18.75" x14ac:dyDescent="0.3">
      <c r="A46" s="344" t="s">
        <v>113</v>
      </c>
      <c r="B46" s="59">
        <v>0</v>
      </c>
      <c r="C46" s="59">
        <v>0</v>
      </c>
    </row>
    <row r="47" spans="1:5" ht="18.75" x14ac:dyDescent="0.3">
      <c r="A47" s="344" t="s">
        <v>114</v>
      </c>
      <c r="B47" s="59">
        <v>0</v>
      </c>
      <c r="C47" s="59">
        <v>0</v>
      </c>
    </row>
    <row r="48" spans="1:5" ht="18.75" x14ac:dyDescent="0.3">
      <c r="A48" s="344" t="s">
        <v>115</v>
      </c>
      <c r="B48" s="59">
        <v>0</v>
      </c>
      <c r="C48" s="59">
        <v>0</v>
      </c>
    </row>
    <row r="49" spans="1:3" ht="18.75" x14ac:dyDescent="0.3">
      <c r="A49" s="344" t="s">
        <v>116</v>
      </c>
      <c r="B49" s="63">
        <f>P9G2!K11</f>
        <v>0</v>
      </c>
      <c r="C49" s="63">
        <f>P9G2!L11</f>
        <v>0</v>
      </c>
    </row>
    <row r="50" spans="1:3" ht="18.75" x14ac:dyDescent="0.3">
      <c r="A50" s="344" t="s">
        <v>117</v>
      </c>
      <c r="B50" s="63">
        <f>P9G2!K12</f>
        <v>0</v>
      </c>
      <c r="C50" s="63">
        <f>P9G2!L12</f>
        <v>0</v>
      </c>
    </row>
    <row r="51" spans="1:3" ht="18.75" x14ac:dyDescent="0.3">
      <c r="A51" s="344" t="s">
        <v>118</v>
      </c>
      <c r="B51" s="59">
        <v>0</v>
      </c>
      <c r="C51" s="59">
        <v>0</v>
      </c>
    </row>
    <row r="52" spans="1:3" ht="18.75" x14ac:dyDescent="0.3">
      <c r="A52" s="344" t="s">
        <v>119</v>
      </c>
      <c r="B52" s="59">
        <v>0</v>
      </c>
      <c r="C52" s="59">
        <v>0</v>
      </c>
    </row>
    <row r="53" spans="1:3" ht="18.75" x14ac:dyDescent="0.3">
      <c r="A53" s="344" t="s">
        <v>120</v>
      </c>
      <c r="B53" s="63">
        <f>P9G2!K14</f>
        <v>0</v>
      </c>
      <c r="C53" s="63">
        <f>P9G2!L14</f>
        <v>0</v>
      </c>
    </row>
    <row r="54" spans="1:3" ht="18.75" customHeight="1" x14ac:dyDescent="0.2">
      <c r="A54" s="347" t="s">
        <v>22</v>
      </c>
      <c r="B54" s="63">
        <f>'P Allow.'!F24</f>
        <v>0</v>
      </c>
      <c r="C54" s="63">
        <f>'P Allow.'!G24</f>
        <v>0</v>
      </c>
    </row>
    <row r="55" spans="1:3" ht="18.75" x14ac:dyDescent="0.3">
      <c r="A55" s="345" t="s">
        <v>127</v>
      </c>
      <c r="B55" s="64">
        <f>SUM(B45:B54)</f>
        <v>0</v>
      </c>
      <c r="C55" s="64">
        <f>SUM(C45:C54)</f>
        <v>0</v>
      </c>
    </row>
    <row r="56" spans="1:3" ht="18.75" x14ac:dyDescent="0.3">
      <c r="A56" s="345" t="s">
        <v>121</v>
      </c>
      <c r="B56" s="64">
        <f>B30</f>
        <v>11600185</v>
      </c>
      <c r="C56" s="64">
        <f>C30</f>
        <v>11995417</v>
      </c>
    </row>
    <row r="57" spans="1:3" ht="18.75" x14ac:dyDescent="0.3">
      <c r="A57" s="345" t="s">
        <v>122</v>
      </c>
      <c r="B57" s="64">
        <f>SUM(B55:B56)</f>
        <v>11600185</v>
      </c>
      <c r="C57" s="64">
        <f>SUM(C55:C56)</f>
        <v>11995417</v>
      </c>
    </row>
    <row r="58" spans="1:3" ht="18.75" x14ac:dyDescent="0.3">
      <c r="A58" s="60"/>
    </row>
    <row r="60" spans="1:3" ht="15.75" x14ac:dyDescent="0.25">
      <c r="B60" s="484" t="str">
        <f>Master1!L2</f>
        <v>iz/kkukpk;Z</v>
      </c>
      <c r="C60" s="484"/>
    </row>
    <row r="61" spans="1:3" ht="15.75" x14ac:dyDescent="0.25">
      <c r="B61" s="484" t="str">
        <f>Master1!L3</f>
        <v>jktdh; mPp ek/;fed fo|ky;</v>
      </c>
      <c r="C61" s="484"/>
    </row>
    <row r="62" spans="1:3" ht="15.75" x14ac:dyDescent="0.25">
      <c r="B62" s="484" t="str">
        <f>Master1!L4</f>
        <v>vkarjksyh lkaxk &amp; ijcrlj ¼ukxkSj½</v>
      </c>
      <c r="C62" s="484"/>
    </row>
    <row r="64" spans="1:3" ht="18" x14ac:dyDescent="0.2">
      <c r="B64" s="221">
        <v>2</v>
      </c>
      <c r="C64" s="1"/>
    </row>
    <row r="71" spans="1:3" ht="48.75" customHeight="1" x14ac:dyDescent="0.4">
      <c r="A71" s="486" t="s">
        <v>248</v>
      </c>
      <c r="B71" s="486"/>
      <c r="C71" s="486"/>
    </row>
  </sheetData>
  <sheetProtection algorithmName="SHA-512" hashValue="hJlLJSSiJoAVapsg61fgbwiLavlDFR1s/t9NOlLYkSnMnENxH4VDgttc7INCIbfTRsLXHp9cLFzy8fe/kC/wvA==" saltValue="8n/YIs31QhKIffIX2zb2aw==" spinCount="100000" sheet="1" formatCells="0" formatColumns="0" formatRows="0"/>
  <mergeCells count="11">
    <mergeCell ref="A1:C1"/>
    <mergeCell ref="A40:C40"/>
    <mergeCell ref="A41:C41"/>
    <mergeCell ref="B60:C60"/>
    <mergeCell ref="B61:C61"/>
    <mergeCell ref="B62:C62"/>
    <mergeCell ref="A2:C2"/>
    <mergeCell ref="B32:C32"/>
    <mergeCell ref="A71:C71"/>
    <mergeCell ref="B33:C33"/>
    <mergeCell ref="B34:C34"/>
  </mergeCells>
  <printOptions horizontalCentered="1"/>
  <pageMargins left="0.55118110236220497" right="0.35433070866141703" top="0.35433070866141703" bottom="0.35433070866141703" header="0.511811023622047" footer="0.511811023622047"/>
  <pageSetup paperSize="9" orientation="portrait" horizontalDpi="360" verticalDpi="360" r:id="rId1"/>
  <headerFooter alignWithMargins="0">
    <oddFooter>&amp;C&amp;Z&amp;F&amp;R&amp;A</oddFooter>
  </headerFooter>
  <rowBreaks count="1" manualBreakCount="1">
    <brk id="39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00000"/>
  </sheetPr>
  <dimension ref="A1:AP12"/>
  <sheetViews>
    <sheetView view="pageBreakPreview" zoomScale="85" zoomScaleNormal="55" zoomScaleSheetLayoutView="85" workbookViewId="0">
      <selection activeCell="AJ5" sqref="AJ5"/>
    </sheetView>
  </sheetViews>
  <sheetFormatPr defaultColWidth="9.28515625" defaultRowHeight="12.75" x14ac:dyDescent="0.2"/>
  <cols>
    <col min="1" max="1" width="6.28515625" style="1" customWidth="1"/>
    <col min="2" max="2" width="8.7109375" style="1" customWidth="1"/>
    <col min="3" max="3" width="20.7109375" style="1" customWidth="1"/>
    <col min="4" max="41" width="3.7109375" style="1" customWidth="1"/>
    <col min="42" max="42" width="5.5703125" style="1" customWidth="1"/>
    <col min="43" max="16384" width="9.28515625" style="1"/>
  </cols>
  <sheetData>
    <row r="1" spans="1:42" ht="26.25" x14ac:dyDescent="0.4">
      <c r="A1" s="488" t="str">
        <f>Master1!C1</f>
        <v>dk;kZy; iz/kkukpk;Z jktdh; mPp ek/;fed fo|ky; vkarjksyh lkaxk &amp; ijcrlj ¼ukxkSj½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</row>
    <row r="2" spans="1:42" ht="23.25" x14ac:dyDescent="0.35">
      <c r="A2" s="494" t="s">
        <v>145</v>
      </c>
      <c r="B2" s="494"/>
      <c r="C2" s="495" t="str">
        <f>Master1!C4</f>
        <v>2202-02-109-01-00</v>
      </c>
      <c r="D2" s="495"/>
      <c r="E2" s="495"/>
      <c r="F2" s="495"/>
      <c r="G2" s="495"/>
      <c r="H2" s="495"/>
      <c r="I2" s="187" t="str">
        <f>Master1!H4</f>
        <v>STATE FUND</v>
      </c>
      <c r="J2" s="214"/>
      <c r="K2" s="214"/>
      <c r="L2" s="168"/>
      <c r="M2" s="168"/>
      <c r="N2" s="10"/>
      <c r="O2" s="10"/>
      <c r="P2" s="10"/>
      <c r="Q2" s="10"/>
      <c r="R2" s="10"/>
      <c r="S2" s="10"/>
      <c r="Z2" s="489" t="s">
        <v>411</v>
      </c>
      <c r="AA2" s="489"/>
      <c r="AB2" s="489"/>
      <c r="AC2" s="489"/>
      <c r="AD2" s="489"/>
      <c r="AE2" s="489"/>
      <c r="AF2" s="489"/>
      <c r="AG2" s="489"/>
      <c r="AH2" s="490">
        <f>Master1!C3</f>
        <v>34581</v>
      </c>
      <c r="AI2" s="490"/>
      <c r="AJ2" s="490"/>
      <c r="AK2" s="490"/>
      <c r="AL2" s="490"/>
    </row>
    <row r="3" spans="1:42" ht="26.25" x14ac:dyDescent="0.4">
      <c r="A3" s="491" t="s">
        <v>534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</row>
    <row r="4" spans="1:42" ht="208.5" customHeight="1" x14ac:dyDescent="0.2">
      <c r="A4" s="96" t="s">
        <v>42</v>
      </c>
      <c r="B4" s="96" t="s">
        <v>195</v>
      </c>
      <c r="C4" s="96" t="s">
        <v>33</v>
      </c>
      <c r="D4" s="348" t="s">
        <v>363</v>
      </c>
      <c r="E4" s="348" t="s">
        <v>365</v>
      </c>
      <c r="F4" s="348" t="s">
        <v>360</v>
      </c>
      <c r="G4" s="349" t="s">
        <v>384</v>
      </c>
      <c r="H4" s="348" t="s">
        <v>372</v>
      </c>
      <c r="I4" s="348" t="s">
        <v>364</v>
      </c>
      <c r="J4" s="349" t="s">
        <v>389</v>
      </c>
      <c r="K4" s="348" t="s">
        <v>379</v>
      </c>
      <c r="L4" s="348" t="s">
        <v>378</v>
      </c>
      <c r="M4" s="350" t="s">
        <v>392</v>
      </c>
      <c r="N4" s="348" t="s">
        <v>361</v>
      </c>
      <c r="O4" s="348" t="s">
        <v>380</v>
      </c>
      <c r="P4" s="349" t="s">
        <v>382</v>
      </c>
      <c r="Q4" s="348" t="s">
        <v>386</v>
      </c>
      <c r="R4" s="348" t="s">
        <v>375</v>
      </c>
      <c r="S4" s="349" t="s">
        <v>391</v>
      </c>
      <c r="T4" s="349" t="s">
        <v>370</v>
      </c>
      <c r="U4" s="348" t="s">
        <v>387</v>
      </c>
      <c r="V4" s="348" t="s">
        <v>374</v>
      </c>
      <c r="W4" s="349" t="s">
        <v>385</v>
      </c>
      <c r="X4" s="348" t="s">
        <v>371</v>
      </c>
      <c r="Y4" s="348" t="s">
        <v>368</v>
      </c>
      <c r="Z4" s="348" t="s">
        <v>369</v>
      </c>
      <c r="AA4" s="349" t="s">
        <v>383</v>
      </c>
      <c r="AB4" s="350" t="s">
        <v>404</v>
      </c>
      <c r="AC4" s="349" t="s">
        <v>388</v>
      </c>
      <c r="AD4" s="349" t="s">
        <v>373</v>
      </c>
      <c r="AE4" s="350" t="s">
        <v>394</v>
      </c>
      <c r="AF4" s="348" t="s">
        <v>486</v>
      </c>
      <c r="AG4" s="350" t="s">
        <v>403</v>
      </c>
      <c r="AH4" s="349" t="s">
        <v>376</v>
      </c>
      <c r="AI4" s="375" t="s">
        <v>487</v>
      </c>
      <c r="AJ4" s="349" t="s">
        <v>377</v>
      </c>
      <c r="AK4" s="348" t="s">
        <v>390</v>
      </c>
      <c r="AL4" s="348" t="s">
        <v>366</v>
      </c>
      <c r="AM4" s="349" t="s">
        <v>362</v>
      </c>
      <c r="AN4" s="348" t="s">
        <v>367</v>
      </c>
      <c r="AO4" s="349" t="s">
        <v>381</v>
      </c>
      <c r="AP4" s="351" t="s">
        <v>416</v>
      </c>
    </row>
    <row r="5" spans="1:42" ht="105" customHeight="1" x14ac:dyDescent="0.2">
      <c r="A5" s="169">
        <v>1</v>
      </c>
      <c r="B5" s="188">
        <f>Master1!C3</f>
        <v>34581</v>
      </c>
      <c r="C5" s="96" t="str">
        <f>Master1!C2</f>
        <v>jktdh; mPp ek/;fed fo|ky; vkarjksyh lkaxk &amp; ijcrlj ¼ukxkSj½</v>
      </c>
      <c r="D5" s="169">
        <f>Master1!$D$9</f>
        <v>0</v>
      </c>
      <c r="E5" s="169">
        <f>Master1!$D$10</f>
        <v>0</v>
      </c>
      <c r="F5" s="169">
        <f>Master1!$D$11</f>
        <v>0</v>
      </c>
      <c r="G5" s="169">
        <f>Master1!$D$12</f>
        <v>1</v>
      </c>
      <c r="H5" s="169">
        <f>Master1!$D$13</f>
        <v>0</v>
      </c>
      <c r="I5" s="169">
        <f>Master1!$D$14</f>
        <v>0</v>
      </c>
      <c r="J5" s="169">
        <f>Master1!$D$15</f>
        <v>0</v>
      </c>
      <c r="K5" s="169">
        <f>Master1!$D$16</f>
        <v>0</v>
      </c>
      <c r="L5" s="169">
        <f>Master1!$D$17</f>
        <v>0</v>
      </c>
      <c r="M5" s="169">
        <f>Master1!$D$18</f>
        <v>0</v>
      </c>
      <c r="N5" s="169">
        <f>Master1!$D$19</f>
        <v>0</v>
      </c>
      <c r="O5" s="169">
        <f>Master1!$D$20</f>
        <v>0</v>
      </c>
      <c r="P5" s="169">
        <f>Master1!$D$21</f>
        <v>0</v>
      </c>
      <c r="Q5" s="169">
        <f>Master1!$D$22</f>
        <v>0</v>
      </c>
      <c r="R5" s="169">
        <f>Master1!$D$23</f>
        <v>0</v>
      </c>
      <c r="S5" s="169">
        <f>Master1!$D$24</f>
        <v>0</v>
      </c>
      <c r="T5" s="169">
        <f>Master1!$D$25</f>
        <v>6</v>
      </c>
      <c r="U5" s="169">
        <f>Master1!$D$26</f>
        <v>0</v>
      </c>
      <c r="V5" s="169">
        <f>Master1!$D$27</f>
        <v>0</v>
      </c>
      <c r="W5" s="169">
        <f>Master1!$D$28</f>
        <v>5</v>
      </c>
      <c r="X5" s="169">
        <f>Master1!$D$29</f>
        <v>0</v>
      </c>
      <c r="Y5" s="169">
        <f>Master1!$D$30</f>
        <v>0</v>
      </c>
      <c r="Z5" s="169">
        <f>Master1!$D$31</f>
        <v>0</v>
      </c>
      <c r="AA5" s="169">
        <f>Master1!$D$32</f>
        <v>0</v>
      </c>
      <c r="AB5" s="169">
        <f>Master1!$D$33</f>
        <v>0</v>
      </c>
      <c r="AC5" s="169">
        <f>Master1!$D$34</f>
        <v>1</v>
      </c>
      <c r="AD5" s="169">
        <f>Master1!$D$35</f>
        <v>0</v>
      </c>
      <c r="AE5" s="169">
        <f>Master1!$D$36</f>
        <v>0</v>
      </c>
      <c r="AF5" s="169">
        <f>Master1!$D$37</f>
        <v>0</v>
      </c>
      <c r="AG5" s="169">
        <f>Master1!$D$38</f>
        <v>0</v>
      </c>
      <c r="AH5" s="169">
        <f>Master1!$D$39</f>
        <v>0</v>
      </c>
      <c r="AI5" s="169">
        <f>Master1!$D$40</f>
        <v>0</v>
      </c>
      <c r="AJ5" s="169">
        <f>Master1!$D$41</f>
        <v>1</v>
      </c>
      <c r="AK5" s="169">
        <f>Master1!$D$42</f>
        <v>0</v>
      </c>
      <c r="AL5" s="169">
        <f>Master1!$D$43</f>
        <v>0</v>
      </c>
      <c r="AM5" s="169">
        <f>Master1!$D$44</f>
        <v>1</v>
      </c>
      <c r="AN5" s="169">
        <f>Master1!$D$45</f>
        <v>0</v>
      </c>
      <c r="AO5" s="169">
        <f>Master1!$D$46</f>
        <v>0</v>
      </c>
      <c r="AP5" s="169">
        <f>SUM(D5:AO5)</f>
        <v>15</v>
      </c>
    </row>
    <row r="9" spans="1:42" ht="16.5" x14ac:dyDescent="0.25">
      <c r="AD9" s="493" t="str">
        <f>Master1!L2</f>
        <v>iz/kkukpk;Z</v>
      </c>
      <c r="AE9" s="493"/>
      <c r="AF9" s="493"/>
      <c r="AG9" s="493"/>
      <c r="AH9" s="493"/>
      <c r="AI9" s="493"/>
      <c r="AJ9" s="493"/>
      <c r="AK9" s="493"/>
      <c r="AL9" s="493"/>
    </row>
    <row r="10" spans="1:42" ht="16.5" x14ac:dyDescent="0.25">
      <c r="AD10" s="493" t="str">
        <f>Master1!L3</f>
        <v>jktdh; mPp ek/;fed fo|ky;</v>
      </c>
      <c r="AE10" s="493"/>
      <c r="AF10" s="493"/>
      <c r="AG10" s="493"/>
      <c r="AH10" s="493"/>
      <c r="AI10" s="493"/>
      <c r="AJ10" s="493"/>
      <c r="AK10" s="493"/>
      <c r="AL10" s="493"/>
    </row>
    <row r="11" spans="1:42" ht="16.5" x14ac:dyDescent="0.25">
      <c r="T11" s="22" t="s">
        <v>200</v>
      </c>
      <c r="AD11" s="493" t="str">
        <f>Master1!L4</f>
        <v>vkarjksyh lkaxk &amp; ijcrlj ¼ukxkSj½</v>
      </c>
      <c r="AE11" s="493"/>
      <c r="AF11" s="493"/>
      <c r="AG11" s="493"/>
      <c r="AH11" s="493"/>
      <c r="AI11" s="493"/>
      <c r="AJ11" s="493"/>
      <c r="AK11" s="493"/>
      <c r="AL11" s="493"/>
    </row>
    <row r="12" spans="1:42" ht="18" x14ac:dyDescent="0.2">
      <c r="N12" s="492">
        <v>3</v>
      </c>
      <c r="O12" s="492"/>
      <c r="P12" s="492"/>
      <c r="Q12" s="492"/>
    </row>
  </sheetData>
  <sheetProtection algorithmName="SHA-512" hashValue="sDLdfLuQeX9ESikau2DIX5RX1Yk6tLbaGJK9KEdcHFTk6bFrGGeC5+7X6kE3+YPe2kV1rRFr+z3nwlKfGDWI+A==" saltValue="/F6jR63as28zZ0wWv2nqjw==" spinCount="100000" sheet="1" objects="1" scenarios="1" formatCells="0" formatColumns="0" formatRows="0"/>
  <mergeCells count="10">
    <mergeCell ref="A1:AP1"/>
    <mergeCell ref="Z2:AG2"/>
    <mergeCell ref="AH2:AL2"/>
    <mergeCell ref="A3:AP3"/>
    <mergeCell ref="N12:Q12"/>
    <mergeCell ref="AD10:AL10"/>
    <mergeCell ref="AD11:AL11"/>
    <mergeCell ref="A2:B2"/>
    <mergeCell ref="C2:H2"/>
    <mergeCell ref="AD9:AL9"/>
  </mergeCells>
  <printOptions horizontalCentered="1"/>
  <pageMargins left="0.27559055118110198" right="0.27559055118110198" top="0.27559055118110198" bottom="0.27559055118110198" header="0" footer="0"/>
  <pageSetup paperSize="9" scale="78" orientation="landscape" r:id="rId1"/>
  <headerFooter>
    <oddFooter>&amp;C&amp;Z&amp;F&amp;R&amp;A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00000"/>
  </sheetPr>
  <dimension ref="A1:AP22"/>
  <sheetViews>
    <sheetView view="pageBreakPreview" zoomScale="85" zoomScaleNormal="55" zoomScaleSheetLayoutView="85" workbookViewId="0">
      <selection activeCell="AM5" sqref="AM5"/>
    </sheetView>
  </sheetViews>
  <sheetFormatPr defaultColWidth="9.28515625" defaultRowHeight="12.75" x14ac:dyDescent="0.2"/>
  <cols>
    <col min="1" max="1" width="6.28515625" style="1" customWidth="1"/>
    <col min="2" max="2" width="8.7109375" style="1" customWidth="1"/>
    <col min="3" max="3" width="20.7109375" style="1" customWidth="1"/>
    <col min="4" max="41" width="3.7109375" style="1" customWidth="1"/>
    <col min="42" max="42" width="4.7109375" style="1" customWidth="1"/>
    <col min="43" max="16384" width="9.28515625" style="1"/>
  </cols>
  <sheetData>
    <row r="1" spans="1:42" ht="26.25" x14ac:dyDescent="0.4">
      <c r="A1" s="488" t="str">
        <f>Master1!C1</f>
        <v>dk;kZy; iz/kkukpk;Z jktdh; mPp ek/;fed fo|ky; vkarjksyh lkaxk &amp; ijcrlj ¼ukxkSj½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</row>
    <row r="2" spans="1:42" ht="23.25" x14ac:dyDescent="0.35">
      <c r="A2" s="494" t="s">
        <v>145</v>
      </c>
      <c r="B2" s="494"/>
      <c r="C2" s="495" t="str">
        <f>Master1!C4</f>
        <v>2202-02-109-01-00</v>
      </c>
      <c r="D2" s="495"/>
      <c r="E2" s="495"/>
      <c r="F2" s="495"/>
      <c r="G2" s="495"/>
      <c r="H2" s="495"/>
      <c r="I2" s="495" t="str">
        <f>Master1!H4</f>
        <v>STATE FUND</v>
      </c>
      <c r="J2" s="495"/>
      <c r="K2" s="495"/>
      <c r="L2" s="495"/>
      <c r="M2" s="495"/>
      <c r="N2" s="495"/>
      <c r="O2" s="495"/>
      <c r="P2" s="10"/>
      <c r="Q2" s="10"/>
      <c r="R2" s="10"/>
      <c r="S2" s="10"/>
      <c r="Z2" s="490" t="s">
        <v>411</v>
      </c>
      <c r="AA2" s="490"/>
      <c r="AB2" s="490"/>
      <c r="AC2" s="490"/>
      <c r="AD2" s="490"/>
      <c r="AE2" s="490"/>
      <c r="AF2" s="490"/>
      <c r="AG2" s="490"/>
      <c r="AH2" s="490">
        <f>Master1!C3</f>
        <v>34581</v>
      </c>
      <c r="AI2" s="490"/>
      <c r="AJ2" s="490"/>
      <c r="AK2" s="490"/>
      <c r="AL2" s="490"/>
    </row>
    <row r="3" spans="1:42" ht="26.25" x14ac:dyDescent="0.4">
      <c r="A3" s="491" t="s">
        <v>535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</row>
    <row r="4" spans="1:42" ht="190.5" customHeight="1" x14ac:dyDescent="0.2">
      <c r="A4" s="96" t="s">
        <v>42</v>
      </c>
      <c r="B4" s="96" t="s">
        <v>195</v>
      </c>
      <c r="C4" s="96" t="s">
        <v>33</v>
      </c>
      <c r="D4" s="348" t="s">
        <v>363</v>
      </c>
      <c r="E4" s="348" t="s">
        <v>365</v>
      </c>
      <c r="F4" s="348" t="s">
        <v>360</v>
      </c>
      <c r="G4" s="349" t="s">
        <v>384</v>
      </c>
      <c r="H4" s="348" t="s">
        <v>372</v>
      </c>
      <c r="I4" s="348" t="s">
        <v>364</v>
      </c>
      <c r="J4" s="349" t="s">
        <v>389</v>
      </c>
      <c r="K4" s="348" t="s">
        <v>379</v>
      </c>
      <c r="L4" s="348" t="s">
        <v>378</v>
      </c>
      <c r="M4" s="350" t="s">
        <v>392</v>
      </c>
      <c r="N4" s="348" t="s">
        <v>361</v>
      </c>
      <c r="O4" s="348" t="s">
        <v>380</v>
      </c>
      <c r="P4" s="349" t="s">
        <v>382</v>
      </c>
      <c r="Q4" s="348" t="s">
        <v>386</v>
      </c>
      <c r="R4" s="348" t="s">
        <v>375</v>
      </c>
      <c r="S4" s="349" t="s">
        <v>391</v>
      </c>
      <c r="T4" s="349" t="s">
        <v>370</v>
      </c>
      <c r="U4" s="348" t="s">
        <v>387</v>
      </c>
      <c r="V4" s="348" t="s">
        <v>374</v>
      </c>
      <c r="W4" s="349" t="s">
        <v>385</v>
      </c>
      <c r="X4" s="348" t="s">
        <v>371</v>
      </c>
      <c r="Y4" s="348" t="s">
        <v>368</v>
      </c>
      <c r="Z4" s="348" t="s">
        <v>369</v>
      </c>
      <c r="AA4" s="349" t="s">
        <v>383</v>
      </c>
      <c r="AB4" s="350" t="s">
        <v>404</v>
      </c>
      <c r="AC4" s="349" t="s">
        <v>388</v>
      </c>
      <c r="AD4" s="349" t="s">
        <v>373</v>
      </c>
      <c r="AE4" s="350" t="s">
        <v>394</v>
      </c>
      <c r="AF4" s="348" t="s">
        <v>486</v>
      </c>
      <c r="AG4" s="350" t="s">
        <v>403</v>
      </c>
      <c r="AH4" s="349" t="s">
        <v>376</v>
      </c>
      <c r="AI4" s="375" t="s">
        <v>488</v>
      </c>
      <c r="AJ4" s="349" t="s">
        <v>377</v>
      </c>
      <c r="AK4" s="348" t="s">
        <v>390</v>
      </c>
      <c r="AL4" s="348" t="s">
        <v>366</v>
      </c>
      <c r="AM4" s="349" t="s">
        <v>362</v>
      </c>
      <c r="AN4" s="348" t="s">
        <v>367</v>
      </c>
      <c r="AO4" s="349" t="s">
        <v>381</v>
      </c>
      <c r="AP4" s="351" t="s">
        <v>416</v>
      </c>
    </row>
    <row r="5" spans="1:42" ht="105" customHeight="1" x14ac:dyDescent="0.2">
      <c r="A5" s="169">
        <v>1</v>
      </c>
      <c r="B5" s="188">
        <f>Master1!C3</f>
        <v>34581</v>
      </c>
      <c r="C5" s="96" t="str">
        <f>A1</f>
        <v>dk;kZy; iz/kkukpk;Z jktdh; mPp ek/;fed fo|ky; vkarjksyh lkaxk &amp; ijcrlj ¼ukxkSj½</v>
      </c>
      <c r="D5" s="169">
        <f>Master1!$G$9</f>
        <v>0</v>
      </c>
      <c r="E5" s="169">
        <f>Master1!$G$10</f>
        <v>0</v>
      </c>
      <c r="F5" s="169">
        <f>Master1!$G$11</f>
        <v>0</v>
      </c>
      <c r="G5" s="169">
        <f>Master1!$G$12</f>
        <v>1</v>
      </c>
      <c r="H5" s="169">
        <f>Master1!$G$13</f>
        <v>0</v>
      </c>
      <c r="I5" s="169">
        <f>Master1!$G$14</f>
        <v>0</v>
      </c>
      <c r="J5" s="169">
        <f>Master1!$G$15</f>
        <v>0</v>
      </c>
      <c r="K5" s="169">
        <f>Master1!$G$16</f>
        <v>0</v>
      </c>
      <c r="L5" s="169">
        <f>Master1!$G$17</f>
        <v>0</v>
      </c>
      <c r="M5" s="169">
        <f>Master1!$G$18</f>
        <v>0</v>
      </c>
      <c r="N5" s="169">
        <f>Master1!$G$19</f>
        <v>0</v>
      </c>
      <c r="O5" s="169">
        <f>Master1!$G$20</f>
        <v>0</v>
      </c>
      <c r="P5" s="169">
        <f>Master1!$G$21</f>
        <v>0</v>
      </c>
      <c r="Q5" s="169">
        <f>Master1!$G$22</f>
        <v>0</v>
      </c>
      <c r="R5" s="169">
        <f>Master1!$G$23</f>
        <v>0</v>
      </c>
      <c r="S5" s="169">
        <f>Master1!$G$24</f>
        <v>0</v>
      </c>
      <c r="T5" s="169">
        <f>Master1!$G$25</f>
        <v>5</v>
      </c>
      <c r="U5" s="169">
        <f>Master1!$G$26</f>
        <v>0</v>
      </c>
      <c r="V5" s="169">
        <f>Master1!$G$27</f>
        <v>0</v>
      </c>
      <c r="W5" s="169">
        <f>Master1!$G$28</f>
        <v>4</v>
      </c>
      <c r="X5" s="169">
        <f>Master1!$G$29</f>
        <v>0</v>
      </c>
      <c r="Y5" s="169">
        <f>Master1!$G$30</f>
        <v>0</v>
      </c>
      <c r="Z5" s="169">
        <f>Master1!$G$31</f>
        <v>0</v>
      </c>
      <c r="AA5" s="169">
        <f>Master1!$G$32</f>
        <v>0</v>
      </c>
      <c r="AB5" s="169">
        <f>Master1!$G$33</f>
        <v>0</v>
      </c>
      <c r="AC5" s="169">
        <f>Master1!$G$34</f>
        <v>1</v>
      </c>
      <c r="AD5" s="169">
        <f>Master1!$G$35</f>
        <v>0</v>
      </c>
      <c r="AE5" s="169">
        <f>Master1!$G$36</f>
        <v>0</v>
      </c>
      <c r="AF5" s="169">
        <f>Master1!$G$37</f>
        <v>0</v>
      </c>
      <c r="AG5" s="169">
        <f>Master1!$G$38</f>
        <v>0</v>
      </c>
      <c r="AH5" s="169">
        <f>Master1!$G$39</f>
        <v>0</v>
      </c>
      <c r="AI5" s="169">
        <f>Master1!$G$40</f>
        <v>0</v>
      </c>
      <c r="AJ5" s="169">
        <f>Master1!$G$41</f>
        <v>1</v>
      </c>
      <c r="AK5" s="169">
        <f>Master1!$G$42</f>
        <v>0</v>
      </c>
      <c r="AL5" s="169">
        <f>Master1!$G$43</f>
        <v>0</v>
      </c>
      <c r="AM5" s="169">
        <f>Master1!$G$44</f>
        <v>0</v>
      </c>
      <c r="AN5" s="169">
        <f>Master1!$G$45</f>
        <v>0</v>
      </c>
      <c r="AO5" s="169">
        <f>Master1!$G$46</f>
        <v>0</v>
      </c>
      <c r="AP5" s="169">
        <f>SUM(D5:AO5)</f>
        <v>12</v>
      </c>
    </row>
    <row r="9" spans="1:42" ht="16.5" x14ac:dyDescent="0.25">
      <c r="AD9" s="493" t="str">
        <f>Master1!L2</f>
        <v>iz/kkukpk;Z</v>
      </c>
      <c r="AE9" s="493"/>
      <c r="AF9" s="493"/>
      <c r="AG9" s="493"/>
      <c r="AH9" s="493"/>
      <c r="AI9" s="493"/>
      <c r="AJ9" s="493"/>
      <c r="AK9" s="493"/>
      <c r="AL9" s="493"/>
    </row>
    <row r="10" spans="1:42" ht="16.5" x14ac:dyDescent="0.25">
      <c r="AD10" s="493" t="str">
        <f>Master1!L3</f>
        <v>jktdh; mPp ek/;fed fo|ky;</v>
      </c>
      <c r="AE10" s="493"/>
      <c r="AF10" s="493"/>
      <c r="AG10" s="493"/>
      <c r="AH10" s="493"/>
      <c r="AI10" s="493"/>
      <c r="AJ10" s="493"/>
      <c r="AK10" s="493"/>
      <c r="AL10" s="493"/>
    </row>
    <row r="11" spans="1:42" ht="16.5" x14ac:dyDescent="0.25">
      <c r="AD11" s="493" t="str">
        <f>Master1!L4</f>
        <v>vkarjksyh lkaxk &amp; ijcrlj ¼ukxkSj½</v>
      </c>
      <c r="AE11" s="493"/>
      <c r="AF11" s="493"/>
      <c r="AG11" s="493"/>
      <c r="AH11" s="493"/>
      <c r="AI11" s="493"/>
      <c r="AJ11" s="493"/>
      <c r="AK11" s="493"/>
      <c r="AL11" s="493"/>
    </row>
    <row r="22" spans="14:17" ht="18" x14ac:dyDescent="0.2">
      <c r="N22" s="492">
        <v>4</v>
      </c>
      <c r="O22" s="492"/>
      <c r="P22" s="492"/>
      <c r="Q22" s="492"/>
    </row>
  </sheetData>
  <sheetProtection algorithmName="SHA-512" hashValue="Wqqbj5FttEcmvEbZ69hfsymMEwDppMBB+ghmrpeIroZC3a7hBhow7hffGWLz5OWvJ34vtBpcfTHeoCbevfcsqw==" saltValue="OIMOMMIXJHvWUvvj6JygZA==" spinCount="100000" sheet="1" objects="1" scenarios="1" formatCells="0" formatColumns="0" formatRows="0"/>
  <mergeCells count="11">
    <mergeCell ref="A1:AP1"/>
    <mergeCell ref="A2:B2"/>
    <mergeCell ref="C2:H2"/>
    <mergeCell ref="Z2:AG2"/>
    <mergeCell ref="AH2:AL2"/>
    <mergeCell ref="N22:Q22"/>
    <mergeCell ref="AD9:AL9"/>
    <mergeCell ref="AD10:AL10"/>
    <mergeCell ref="AD11:AL11"/>
    <mergeCell ref="I2:O2"/>
    <mergeCell ref="A3:AP3"/>
  </mergeCells>
  <printOptions horizontalCentered="1"/>
  <pageMargins left="0.27559055118110198" right="0.27559055118110198" top="0.27559055118110198" bottom="0.27559055118110198" header="0" footer="0"/>
  <pageSetup paperSize="9" scale="78" orientation="landscape" r:id="rId1"/>
  <headerFooter>
    <oddFooter>&amp;C&amp;Z&amp;F&amp;R&amp;A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00000"/>
  </sheetPr>
  <dimension ref="A1:AP14"/>
  <sheetViews>
    <sheetView view="pageBreakPreview" topLeftCell="A4" zoomScale="85" zoomScaleNormal="55" zoomScaleSheetLayoutView="85" workbookViewId="0">
      <selection activeCell="W5" sqref="W5"/>
    </sheetView>
  </sheetViews>
  <sheetFormatPr defaultColWidth="9.28515625" defaultRowHeight="12.75" x14ac:dyDescent="0.2"/>
  <cols>
    <col min="1" max="1" width="6.28515625" style="1" customWidth="1"/>
    <col min="2" max="2" width="8.7109375" style="1" customWidth="1"/>
    <col min="3" max="3" width="20.7109375" style="1" customWidth="1"/>
    <col min="4" max="41" width="3.7109375" style="1" customWidth="1"/>
    <col min="42" max="42" width="3.28515625" style="1" bestFit="1" customWidth="1"/>
    <col min="43" max="16384" width="9.28515625" style="1"/>
  </cols>
  <sheetData>
    <row r="1" spans="1:42" ht="26.25" x14ac:dyDescent="0.4">
      <c r="A1" s="488" t="str">
        <f>Master1!C1</f>
        <v>dk;kZy; iz/kkukpk;Z jktdh; mPp ek/;fed fo|ky; vkarjksyh lkaxk &amp; ijcrlj ¼ukxkSj½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</row>
    <row r="2" spans="1:42" ht="23.25" x14ac:dyDescent="0.35">
      <c r="A2" s="494" t="s">
        <v>145</v>
      </c>
      <c r="B2" s="494"/>
      <c r="C2" s="495" t="str">
        <f>Master1!C4</f>
        <v>2202-02-109-01-00</v>
      </c>
      <c r="D2" s="495"/>
      <c r="E2" s="495"/>
      <c r="F2" s="495"/>
      <c r="G2" s="495"/>
      <c r="H2" s="495"/>
      <c r="I2" s="495" t="str">
        <f>Master1!H4</f>
        <v>STATE FUND</v>
      </c>
      <c r="J2" s="495"/>
      <c r="K2" s="495"/>
      <c r="L2" s="495"/>
      <c r="M2" s="495"/>
      <c r="N2" s="495"/>
      <c r="O2" s="495"/>
      <c r="P2" s="495"/>
      <c r="Q2" s="10"/>
      <c r="R2" s="10"/>
      <c r="S2" s="10"/>
      <c r="Z2" s="490" t="s">
        <v>411</v>
      </c>
      <c r="AA2" s="490"/>
      <c r="AB2" s="490"/>
      <c r="AC2" s="490"/>
      <c r="AD2" s="490"/>
      <c r="AE2" s="490"/>
      <c r="AF2" s="490"/>
      <c r="AG2" s="490"/>
      <c r="AH2" s="490">
        <f>Master1!C3</f>
        <v>34581</v>
      </c>
      <c r="AI2" s="490"/>
      <c r="AJ2" s="490"/>
      <c r="AK2" s="490"/>
      <c r="AL2" s="490"/>
    </row>
    <row r="3" spans="1:42" ht="26.25" x14ac:dyDescent="0.4">
      <c r="A3" s="491" t="s">
        <v>536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</row>
    <row r="4" spans="1:42" ht="191.25" customHeight="1" x14ac:dyDescent="0.2">
      <c r="A4" s="96" t="s">
        <v>42</v>
      </c>
      <c r="B4" s="96" t="s">
        <v>195</v>
      </c>
      <c r="C4" s="96" t="s">
        <v>33</v>
      </c>
      <c r="D4" s="348" t="s">
        <v>363</v>
      </c>
      <c r="E4" s="348" t="s">
        <v>365</v>
      </c>
      <c r="F4" s="348" t="s">
        <v>360</v>
      </c>
      <c r="G4" s="349" t="s">
        <v>384</v>
      </c>
      <c r="H4" s="348" t="s">
        <v>372</v>
      </c>
      <c r="I4" s="348" t="s">
        <v>364</v>
      </c>
      <c r="J4" s="349" t="s">
        <v>389</v>
      </c>
      <c r="K4" s="348" t="s">
        <v>379</v>
      </c>
      <c r="L4" s="348" t="s">
        <v>378</v>
      </c>
      <c r="M4" s="350" t="s">
        <v>392</v>
      </c>
      <c r="N4" s="348" t="s">
        <v>361</v>
      </c>
      <c r="O4" s="348" t="s">
        <v>380</v>
      </c>
      <c r="P4" s="349" t="s">
        <v>382</v>
      </c>
      <c r="Q4" s="348" t="s">
        <v>386</v>
      </c>
      <c r="R4" s="348" t="s">
        <v>375</v>
      </c>
      <c r="S4" s="349" t="s">
        <v>391</v>
      </c>
      <c r="T4" s="349" t="s">
        <v>370</v>
      </c>
      <c r="U4" s="348" t="s">
        <v>387</v>
      </c>
      <c r="V4" s="348" t="s">
        <v>374</v>
      </c>
      <c r="W4" s="349" t="s">
        <v>385</v>
      </c>
      <c r="X4" s="348" t="s">
        <v>371</v>
      </c>
      <c r="Y4" s="348" t="s">
        <v>368</v>
      </c>
      <c r="Z4" s="348" t="s">
        <v>369</v>
      </c>
      <c r="AA4" s="349" t="s">
        <v>383</v>
      </c>
      <c r="AB4" s="350" t="s">
        <v>404</v>
      </c>
      <c r="AC4" s="349" t="s">
        <v>388</v>
      </c>
      <c r="AD4" s="349" t="s">
        <v>373</v>
      </c>
      <c r="AE4" s="350" t="s">
        <v>394</v>
      </c>
      <c r="AF4" s="348" t="s">
        <v>486</v>
      </c>
      <c r="AG4" s="350" t="s">
        <v>403</v>
      </c>
      <c r="AH4" s="349" t="s">
        <v>376</v>
      </c>
      <c r="AI4" s="375" t="s">
        <v>488</v>
      </c>
      <c r="AJ4" s="349" t="s">
        <v>377</v>
      </c>
      <c r="AK4" s="348" t="s">
        <v>390</v>
      </c>
      <c r="AL4" s="348" t="s">
        <v>366</v>
      </c>
      <c r="AM4" s="349" t="s">
        <v>362</v>
      </c>
      <c r="AN4" s="348" t="s">
        <v>367</v>
      </c>
      <c r="AO4" s="349" t="s">
        <v>381</v>
      </c>
      <c r="AP4" s="351" t="s">
        <v>416</v>
      </c>
    </row>
    <row r="5" spans="1:42" ht="105" customHeight="1" x14ac:dyDescent="0.2">
      <c r="A5" s="169">
        <v>1</v>
      </c>
      <c r="B5" s="188">
        <f>Master1!C3</f>
        <v>34581</v>
      </c>
      <c r="C5" s="96" t="str">
        <f>A1</f>
        <v>dk;kZy; iz/kkukpk;Z jktdh; mPp ek/;fed fo|ky; vkarjksyh lkaxk &amp; ijcrlj ¼ukxkSj½</v>
      </c>
      <c r="D5" s="169">
        <f>Master1!$H$9</f>
        <v>0</v>
      </c>
      <c r="E5" s="169">
        <f>Master1!$H$10</f>
        <v>0</v>
      </c>
      <c r="F5" s="169">
        <f>Master1!$H$11</f>
        <v>0</v>
      </c>
      <c r="G5" s="169">
        <f>Master1!$H$12</f>
        <v>0</v>
      </c>
      <c r="H5" s="169">
        <f>Master1!$H$13</f>
        <v>0</v>
      </c>
      <c r="I5" s="169">
        <f>Master1!$H$14</f>
        <v>0</v>
      </c>
      <c r="J5" s="169">
        <f>Master1!$H$15</f>
        <v>0</v>
      </c>
      <c r="K5" s="169">
        <f>Master1!$H$16</f>
        <v>0</v>
      </c>
      <c r="L5" s="169">
        <f>Master1!$H$17</f>
        <v>0</v>
      </c>
      <c r="M5" s="169">
        <f>Master1!$H$18</f>
        <v>0</v>
      </c>
      <c r="N5" s="169">
        <f>Master1!$H$19</f>
        <v>0</v>
      </c>
      <c r="O5" s="169">
        <f>Master1!$H$20</f>
        <v>0</v>
      </c>
      <c r="P5" s="169">
        <f>Master1!$H$21</f>
        <v>0</v>
      </c>
      <c r="Q5" s="169">
        <f>Master1!$H$22</f>
        <v>0</v>
      </c>
      <c r="R5" s="169">
        <f>Master1!$H$23</f>
        <v>0</v>
      </c>
      <c r="S5" s="169">
        <f>Master1!$H$24</f>
        <v>0</v>
      </c>
      <c r="T5" s="169">
        <f>Master1!$H$25</f>
        <v>1</v>
      </c>
      <c r="U5" s="169">
        <f>Master1!$H$26</f>
        <v>0</v>
      </c>
      <c r="V5" s="169">
        <f>Master1!$H$27</f>
        <v>0</v>
      </c>
      <c r="W5" s="169">
        <f>Master1!$H$28</f>
        <v>1</v>
      </c>
      <c r="X5" s="169">
        <f>Master1!$H$29</f>
        <v>0</v>
      </c>
      <c r="Y5" s="169">
        <f>Master1!$H$30</f>
        <v>0</v>
      </c>
      <c r="Z5" s="169">
        <f>Master1!$H$31</f>
        <v>0</v>
      </c>
      <c r="AA5" s="169">
        <f>Master1!$H$32</f>
        <v>0</v>
      </c>
      <c r="AB5" s="169">
        <f>Master1!$H$33</f>
        <v>0</v>
      </c>
      <c r="AC5" s="169">
        <f>Master1!$H$34</f>
        <v>0</v>
      </c>
      <c r="AD5" s="169">
        <f>Master1!$H$35</f>
        <v>0</v>
      </c>
      <c r="AE5" s="169">
        <f>Master1!$H$36</f>
        <v>0</v>
      </c>
      <c r="AF5" s="169">
        <f>Master1!$H$37</f>
        <v>0</v>
      </c>
      <c r="AG5" s="169">
        <f>Master1!$H$38</f>
        <v>0</v>
      </c>
      <c r="AH5" s="169">
        <f>Master1!$H$39</f>
        <v>0</v>
      </c>
      <c r="AI5" s="169">
        <f>Master1!$H$40</f>
        <v>0</v>
      </c>
      <c r="AJ5" s="169">
        <f>Master1!$H$41</f>
        <v>0</v>
      </c>
      <c r="AK5" s="169">
        <f>Master1!$H$42</f>
        <v>0</v>
      </c>
      <c r="AL5" s="169">
        <f>Master1!$H$43</f>
        <v>0</v>
      </c>
      <c r="AM5" s="169">
        <f>Master1!$H$44</f>
        <v>1</v>
      </c>
      <c r="AN5" s="169">
        <f>Master1!$H$45</f>
        <v>0</v>
      </c>
      <c r="AO5" s="169">
        <f>Master1!$H$46</f>
        <v>0</v>
      </c>
      <c r="AP5" s="169">
        <f>SUM(D5:AO5)</f>
        <v>3</v>
      </c>
    </row>
    <row r="9" spans="1:42" ht="16.5" x14ac:dyDescent="0.25">
      <c r="AD9" s="493" t="str">
        <f>Master1!L2</f>
        <v>iz/kkukpk;Z</v>
      </c>
      <c r="AE9" s="493"/>
      <c r="AF9" s="493"/>
      <c r="AG9" s="493"/>
      <c r="AH9" s="493"/>
      <c r="AI9" s="493"/>
      <c r="AJ9" s="493"/>
      <c r="AK9" s="493"/>
      <c r="AL9" s="493"/>
    </row>
    <row r="10" spans="1:42" ht="16.5" x14ac:dyDescent="0.25">
      <c r="AD10" s="493" t="str">
        <f>Master1!L3</f>
        <v>jktdh; mPp ek/;fed fo|ky;</v>
      </c>
      <c r="AE10" s="493"/>
      <c r="AF10" s="493"/>
      <c r="AG10" s="493"/>
      <c r="AH10" s="493"/>
      <c r="AI10" s="493"/>
      <c r="AJ10" s="493"/>
      <c r="AK10" s="493"/>
      <c r="AL10" s="493"/>
    </row>
    <row r="11" spans="1:42" ht="16.5" x14ac:dyDescent="0.25">
      <c r="AD11" s="493" t="str">
        <f>Master1!L4</f>
        <v>vkarjksyh lkaxk &amp; ijcrlj ¼ukxkSj½</v>
      </c>
      <c r="AE11" s="493"/>
      <c r="AF11" s="493"/>
      <c r="AG11" s="493"/>
      <c r="AH11" s="493"/>
      <c r="AI11" s="493"/>
      <c r="AJ11" s="493"/>
      <c r="AK11" s="493"/>
      <c r="AL11" s="493"/>
    </row>
    <row r="14" spans="1:42" ht="18" x14ac:dyDescent="0.2">
      <c r="P14" s="492">
        <v>5</v>
      </c>
      <c r="Q14" s="492"/>
      <c r="R14" s="492"/>
      <c r="S14" s="492"/>
    </row>
  </sheetData>
  <sheetProtection algorithmName="SHA-512" hashValue="RV/DEtyUDRjvlQiKPViyvREEGG6hHQOWpEnNRVoJkpQm5lrUWiqihr2x8qjVHXagGAXzfjZyUbFcfkvp5LEgUg==" saltValue="a03ho18lgWKwK0OczWtrOg==" spinCount="100000" sheet="1" objects="1" scenarios="1" formatCells="0" formatColumns="0" formatRows="0"/>
  <mergeCells count="11">
    <mergeCell ref="A1:AP1"/>
    <mergeCell ref="A2:B2"/>
    <mergeCell ref="C2:H2"/>
    <mergeCell ref="Z2:AG2"/>
    <mergeCell ref="AH2:AL2"/>
    <mergeCell ref="P14:S14"/>
    <mergeCell ref="AD9:AL9"/>
    <mergeCell ref="AD10:AL10"/>
    <mergeCell ref="AD11:AL11"/>
    <mergeCell ref="I2:P2"/>
    <mergeCell ref="A3:AP3"/>
  </mergeCells>
  <printOptions horizontalCentered="1"/>
  <pageMargins left="0.27559055118110198" right="0.27559055118110198" top="0.27559055118110198" bottom="0.27559055118110198" header="0" footer="0"/>
  <pageSetup paperSize="9" scale="79" orientation="landscape" r:id="rId1"/>
  <headerFooter>
    <oddFooter>&amp;C&amp;Z&amp;F&amp;R&amp;A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0000"/>
    <pageSetUpPr fitToPage="1"/>
  </sheetPr>
  <dimension ref="A1:J58"/>
  <sheetViews>
    <sheetView view="pageBreakPreview" topLeftCell="A38" zoomScaleSheetLayoutView="100" workbookViewId="0">
      <selection activeCell="G48" sqref="G48"/>
    </sheetView>
  </sheetViews>
  <sheetFormatPr defaultColWidth="9.28515625" defaultRowHeight="12.75" x14ac:dyDescent="0.2"/>
  <cols>
    <col min="1" max="1" width="5.28515625" style="80" customWidth="1"/>
    <col min="2" max="2" width="6.7109375" style="80" customWidth="1"/>
    <col min="3" max="3" width="8.28515625" style="80" customWidth="1"/>
    <col min="4" max="4" width="32.7109375" style="80" customWidth="1"/>
    <col min="5" max="5" width="10.28515625" style="80" customWidth="1"/>
    <col min="6" max="6" width="12.28515625" style="80" customWidth="1"/>
    <col min="7" max="7" width="13.28515625" style="80" customWidth="1"/>
    <col min="8" max="8" width="12.5703125" style="80" customWidth="1"/>
    <col min="9" max="9" width="11.7109375" style="80" customWidth="1"/>
    <col min="10" max="10" width="10.5703125" style="80" customWidth="1"/>
    <col min="11" max="53" width="9.28515625" style="80"/>
    <col min="54" max="54" width="15" style="80" customWidth="1"/>
    <col min="55" max="55" width="9.42578125" style="80" customWidth="1"/>
    <col min="56" max="56" width="13.42578125" style="80" customWidth="1"/>
    <col min="57" max="57" width="7.28515625" style="80" customWidth="1"/>
    <col min="58" max="58" width="13.28515625" style="80" customWidth="1"/>
    <col min="59" max="59" width="13.5703125" style="80" customWidth="1"/>
    <col min="60" max="60" width="13.42578125" style="80" customWidth="1"/>
    <col min="61" max="61" width="13" style="80" customWidth="1"/>
    <col min="62" max="62" width="10.5703125" style="80" customWidth="1"/>
    <col min="63" max="63" width="12.42578125" style="80" customWidth="1"/>
    <col min="64" max="64" width="11.7109375" style="80" customWidth="1"/>
    <col min="65" max="65" width="10.7109375" style="80" customWidth="1"/>
    <col min="66" max="16384" width="9.28515625" style="80"/>
  </cols>
  <sheetData>
    <row r="1" spans="1:10" ht="33.75" hidden="1" x14ac:dyDescent="0.5">
      <c r="A1" s="496" t="s">
        <v>43</v>
      </c>
      <c r="B1" s="496"/>
      <c r="C1" s="496"/>
      <c r="D1" s="496"/>
      <c r="E1" s="319"/>
    </row>
    <row r="2" spans="1:10" ht="30.75" hidden="1" x14ac:dyDescent="0.45">
      <c r="A2" s="497" t="s">
        <v>44</v>
      </c>
      <c r="B2" s="497"/>
      <c r="C2" s="497"/>
      <c r="D2" s="497"/>
      <c r="E2" s="320"/>
    </row>
    <row r="3" spans="1:10" ht="21.75" customHeight="1" x14ac:dyDescent="0.35">
      <c r="A3" s="498" t="str">
        <f>Master1!C1</f>
        <v>dk;kZy; iz/kkukpk;Z jktdh; mPp ek/;fed fo|ky; vkarjksyh lkaxk &amp; ijcrlj ¼ukxkSj½</v>
      </c>
      <c r="B3" s="498"/>
      <c r="C3" s="498"/>
      <c r="D3" s="498"/>
      <c r="E3" s="498"/>
      <c r="F3" s="498"/>
      <c r="G3" s="498"/>
      <c r="H3" s="498"/>
      <c r="I3" s="498"/>
      <c r="J3" s="498"/>
    </row>
    <row r="4" spans="1:10" ht="19.5" customHeight="1" x14ac:dyDescent="0.3">
      <c r="A4" s="501" t="s">
        <v>45</v>
      </c>
      <c r="B4" s="501"/>
      <c r="C4" s="501"/>
      <c r="D4" s="501"/>
      <c r="E4" s="501"/>
      <c r="F4" s="501"/>
      <c r="G4" s="501"/>
      <c r="H4" s="501"/>
      <c r="I4" s="501"/>
      <c r="J4" s="353"/>
    </row>
    <row r="5" spans="1:10" ht="19.5" customHeight="1" x14ac:dyDescent="0.3">
      <c r="A5" s="499" t="s">
        <v>213</v>
      </c>
      <c r="B5" s="499"/>
      <c r="C5" s="499"/>
      <c r="D5" s="499"/>
      <c r="E5" s="499"/>
      <c r="F5" s="499"/>
      <c r="G5" s="499"/>
      <c r="H5" s="499"/>
      <c r="I5" s="499"/>
      <c r="J5" s="499"/>
    </row>
    <row r="6" spans="1:10" ht="22.5" customHeight="1" x14ac:dyDescent="0.35">
      <c r="A6" s="500" t="s">
        <v>87</v>
      </c>
      <c r="B6" s="500"/>
      <c r="C6" s="500"/>
      <c r="D6" s="87" t="str">
        <f>Master1!C4</f>
        <v>2202-02-109-01-00</v>
      </c>
      <c r="E6" s="215"/>
      <c r="F6" s="86" t="str">
        <f>Master1!H4</f>
        <v>STATE FUND</v>
      </c>
      <c r="H6" s="352" t="s">
        <v>207</v>
      </c>
      <c r="I6" s="87">
        <f>Master1!C3</f>
        <v>34581</v>
      </c>
      <c r="J6" s="81"/>
    </row>
    <row r="7" spans="1:10" s="82" customFormat="1" ht="15" customHeight="1" x14ac:dyDescent="0.2">
      <c r="A7" s="503" t="s">
        <v>42</v>
      </c>
      <c r="B7" s="503" t="s">
        <v>1</v>
      </c>
      <c r="C7" s="510" t="s">
        <v>270</v>
      </c>
      <c r="D7" s="503" t="s">
        <v>29</v>
      </c>
      <c r="E7" s="503" t="s">
        <v>272</v>
      </c>
      <c r="F7" s="503" t="s">
        <v>210</v>
      </c>
      <c r="G7" s="503" t="s">
        <v>211</v>
      </c>
      <c r="H7" s="503"/>
      <c r="I7" s="503" t="s">
        <v>212</v>
      </c>
      <c r="J7" s="503" t="s">
        <v>46</v>
      </c>
    </row>
    <row r="8" spans="1:10" s="82" customFormat="1" ht="38.25" customHeight="1" x14ac:dyDescent="0.2">
      <c r="A8" s="503"/>
      <c r="B8" s="503"/>
      <c r="C8" s="511"/>
      <c r="D8" s="503"/>
      <c r="E8" s="503"/>
      <c r="F8" s="503"/>
      <c r="G8" s="318" t="s">
        <v>47</v>
      </c>
      <c r="H8" s="318" t="s">
        <v>48</v>
      </c>
      <c r="I8" s="503"/>
      <c r="J8" s="503"/>
    </row>
    <row r="9" spans="1:10" s="82" customFormat="1" x14ac:dyDescent="0.2">
      <c r="A9" s="258">
        <v>1</v>
      </c>
      <c r="B9" s="258">
        <v>2</v>
      </c>
      <c r="C9" s="258">
        <v>3</v>
      </c>
      <c r="D9" s="258">
        <v>4</v>
      </c>
      <c r="E9" s="258">
        <v>5</v>
      </c>
      <c r="F9" s="258">
        <v>6</v>
      </c>
      <c r="G9" s="258">
        <v>7</v>
      </c>
      <c r="H9" s="258">
        <v>8</v>
      </c>
      <c r="I9" s="258">
        <v>9</v>
      </c>
      <c r="J9" s="258">
        <v>10</v>
      </c>
    </row>
    <row r="10" spans="1:10" s="84" customFormat="1" ht="18.75" customHeight="1" x14ac:dyDescent="0.25">
      <c r="A10" s="88">
        <f>Master1!A9</f>
        <v>1</v>
      </c>
      <c r="B10" s="504" t="str">
        <f>Master1!C4</f>
        <v>2202-02-109-01-00</v>
      </c>
      <c r="C10" s="504" t="str">
        <f>Master1!H4</f>
        <v>STATE FUND</v>
      </c>
      <c r="D10" s="174" t="str">
        <f>Master1!B9</f>
        <v>उपनिदेशक</v>
      </c>
      <c r="E10" s="89" t="str">
        <f>Master1!C9</f>
        <v>L-18</v>
      </c>
      <c r="F10" s="89">
        <f>Master1!D9</f>
        <v>0</v>
      </c>
      <c r="G10" s="89">
        <f>Master1!E9</f>
        <v>0</v>
      </c>
      <c r="H10" s="89">
        <f>Master1!F9</f>
        <v>0</v>
      </c>
      <c r="I10" s="89">
        <f>Master1!H9</f>
        <v>0</v>
      </c>
      <c r="J10" s="83"/>
    </row>
    <row r="11" spans="1:10" s="84" customFormat="1" ht="18.75" customHeight="1" x14ac:dyDescent="0.25">
      <c r="A11" s="88">
        <f>Master1!A10</f>
        <v>2</v>
      </c>
      <c r="B11" s="505"/>
      <c r="C11" s="505"/>
      <c r="D11" s="174" t="str">
        <f>Master1!B10</f>
        <v>जिला शिक्षा अधिकारी</v>
      </c>
      <c r="E11" s="89" t="str">
        <f>Master1!C10</f>
        <v>L-17</v>
      </c>
      <c r="F11" s="89">
        <f>Master1!D10</f>
        <v>0</v>
      </c>
      <c r="G11" s="89">
        <f>Master1!E10</f>
        <v>0</v>
      </c>
      <c r="H11" s="89">
        <f>Master1!F10</f>
        <v>0</v>
      </c>
      <c r="I11" s="89">
        <f>Master1!H10</f>
        <v>0</v>
      </c>
      <c r="J11" s="83"/>
    </row>
    <row r="12" spans="1:10" s="84" customFormat="1" ht="18.75" customHeight="1" x14ac:dyDescent="0.25">
      <c r="A12" s="88">
        <f>Master1!A11</f>
        <v>3</v>
      </c>
      <c r="B12" s="505"/>
      <c r="C12" s="505"/>
      <c r="D12" s="174" t="str">
        <f>Master1!B11</f>
        <v>अतिरिक्त जिला शिक्षा अधिकारी</v>
      </c>
      <c r="E12" s="89" t="str">
        <f>Master1!C11</f>
        <v>L-16</v>
      </c>
      <c r="F12" s="89">
        <f>Master1!D11</f>
        <v>0</v>
      </c>
      <c r="G12" s="89">
        <f>Master1!E11</f>
        <v>0</v>
      </c>
      <c r="H12" s="89">
        <f>Master1!F11</f>
        <v>0</v>
      </c>
      <c r="I12" s="89">
        <f>Master1!H11</f>
        <v>0</v>
      </c>
      <c r="J12" s="83"/>
    </row>
    <row r="13" spans="1:10" s="84" customFormat="1" ht="18.75" customHeight="1" x14ac:dyDescent="0.25">
      <c r="A13" s="88">
        <f>Master1!A12</f>
        <v>4</v>
      </c>
      <c r="B13" s="505"/>
      <c r="C13" s="505"/>
      <c r="D13" s="174" t="str">
        <f>Master1!B12</f>
        <v>प्रधानाचार्य</v>
      </c>
      <c r="E13" s="89" t="str">
        <f>Master1!C12</f>
        <v>L-16</v>
      </c>
      <c r="F13" s="89">
        <f>Master1!D12</f>
        <v>1</v>
      </c>
      <c r="G13" s="89">
        <f>Master1!E12</f>
        <v>0</v>
      </c>
      <c r="H13" s="89">
        <f>Master1!F12</f>
        <v>1</v>
      </c>
      <c r="I13" s="89">
        <f>Master1!H12</f>
        <v>0</v>
      </c>
      <c r="J13" s="83"/>
    </row>
    <row r="14" spans="1:10" s="84" customFormat="1" ht="18.75" customHeight="1" x14ac:dyDescent="0.25">
      <c r="A14" s="88">
        <f>Master1!A13</f>
        <v>5</v>
      </c>
      <c r="B14" s="505"/>
      <c r="C14" s="505"/>
      <c r="D14" s="174" t="str">
        <f>Master1!B13</f>
        <v>स्‍थापना अधिकारी</v>
      </c>
      <c r="E14" s="89" t="str">
        <f>Master1!C13</f>
        <v>L-15</v>
      </c>
      <c r="F14" s="89">
        <f>Master1!D13</f>
        <v>0</v>
      </c>
      <c r="G14" s="89">
        <f>Master1!E13</f>
        <v>0</v>
      </c>
      <c r="H14" s="89">
        <f>Master1!F13</f>
        <v>0</v>
      </c>
      <c r="I14" s="89">
        <f>Master1!H13</f>
        <v>0</v>
      </c>
      <c r="J14" s="83"/>
    </row>
    <row r="15" spans="1:10" s="84" customFormat="1" ht="18.75" customHeight="1" x14ac:dyDescent="0.25">
      <c r="A15" s="88">
        <f>Master1!A14</f>
        <v>6</v>
      </c>
      <c r="B15" s="505"/>
      <c r="C15" s="505"/>
      <c r="D15" s="174" t="str">
        <f>Master1!B14</f>
        <v>उप जिला शिक्षा अधिकारी (शारीरिक शिक्षा)</v>
      </c>
      <c r="E15" s="89" t="str">
        <f>Master1!C14</f>
        <v>L-14</v>
      </c>
      <c r="F15" s="89">
        <f>Master1!D14</f>
        <v>0</v>
      </c>
      <c r="G15" s="89">
        <f>Master1!E14</f>
        <v>0</v>
      </c>
      <c r="H15" s="89">
        <f>Master1!F14</f>
        <v>0</v>
      </c>
      <c r="I15" s="89">
        <f>Master1!H14</f>
        <v>0</v>
      </c>
      <c r="J15" s="83"/>
    </row>
    <row r="16" spans="1:10" s="84" customFormat="1" ht="18.75" customHeight="1" x14ac:dyDescent="0.25">
      <c r="A16" s="88">
        <f>Master1!A15</f>
        <v>7</v>
      </c>
      <c r="B16" s="505"/>
      <c r="C16" s="505"/>
      <c r="D16" s="174" t="str">
        <f>Master1!B15</f>
        <v>प्रधानाध्यापक‌</v>
      </c>
      <c r="E16" s="89" t="str">
        <f>Master1!C15</f>
        <v>L-14</v>
      </c>
      <c r="F16" s="89">
        <f>Master1!D15</f>
        <v>0</v>
      </c>
      <c r="G16" s="89">
        <f>Master1!E15</f>
        <v>0</v>
      </c>
      <c r="H16" s="89">
        <f>Master1!F15</f>
        <v>0</v>
      </c>
      <c r="I16" s="89">
        <f>Master1!H15</f>
        <v>0</v>
      </c>
      <c r="J16" s="83"/>
    </row>
    <row r="17" spans="1:10" s="84" customFormat="1" ht="18.75" customHeight="1" x14ac:dyDescent="0.25">
      <c r="A17" s="88">
        <f>Master1!A16</f>
        <v>8</v>
      </c>
      <c r="B17" s="505"/>
      <c r="C17" s="505"/>
      <c r="D17" s="174" t="str">
        <f>Master1!B16</f>
        <v>कृषि अध्यापक</v>
      </c>
      <c r="E17" s="89" t="str">
        <f>Master1!C16</f>
        <v>L-12</v>
      </c>
      <c r="F17" s="89">
        <f>Master1!D16</f>
        <v>0</v>
      </c>
      <c r="G17" s="89">
        <f>Master1!E16</f>
        <v>0</v>
      </c>
      <c r="H17" s="89">
        <f>Master1!F16</f>
        <v>0</v>
      </c>
      <c r="I17" s="89">
        <f>Master1!H16</f>
        <v>0</v>
      </c>
      <c r="J17" s="83"/>
    </row>
    <row r="18" spans="1:10" s="84" customFormat="1" ht="18.75" customHeight="1" x14ac:dyDescent="0.25">
      <c r="A18" s="88">
        <f>Master1!A17</f>
        <v>9</v>
      </c>
      <c r="B18" s="505"/>
      <c r="C18" s="505"/>
      <c r="D18" s="174" t="str">
        <f>Master1!B17</f>
        <v>कृषि शिक्षा प्रभारी</v>
      </c>
      <c r="E18" s="89" t="str">
        <f>Master1!C17</f>
        <v>L-12</v>
      </c>
      <c r="F18" s="89">
        <f>Master1!D17</f>
        <v>0</v>
      </c>
      <c r="G18" s="89">
        <f>Master1!E17</f>
        <v>0</v>
      </c>
      <c r="H18" s="89">
        <f>Master1!F17</f>
        <v>0</v>
      </c>
      <c r="I18" s="89">
        <f>Master1!H17</f>
        <v>0</v>
      </c>
      <c r="J18" s="83"/>
    </row>
    <row r="19" spans="1:10" s="84" customFormat="1" ht="18.75" customHeight="1" x14ac:dyDescent="0.25">
      <c r="A19" s="88">
        <f>Master1!A18</f>
        <v>10</v>
      </c>
      <c r="B19" s="505"/>
      <c r="C19" s="505"/>
      <c r="D19" s="174" t="str">
        <f>Master1!B18</f>
        <v>पुस्तकालय अध्यक्ष श्रेणी I</v>
      </c>
      <c r="E19" s="89" t="str">
        <f>Master1!C18</f>
        <v>L-12</v>
      </c>
      <c r="F19" s="89">
        <f>Master1!D18</f>
        <v>0</v>
      </c>
      <c r="G19" s="89">
        <f>Master1!E18</f>
        <v>0</v>
      </c>
      <c r="H19" s="89">
        <f>Master1!F18</f>
        <v>0</v>
      </c>
      <c r="I19" s="89">
        <f>Master1!H18</f>
        <v>0</v>
      </c>
      <c r="J19" s="83"/>
    </row>
    <row r="20" spans="1:10" s="84" customFormat="1" ht="18.75" customHeight="1" x14ac:dyDescent="0.25">
      <c r="A20" s="88">
        <f>Master1!A19</f>
        <v>11</v>
      </c>
      <c r="B20" s="505"/>
      <c r="C20" s="505"/>
      <c r="D20" s="174" t="str">
        <f>Master1!B19</f>
        <v>प्रशासनिक अधिकारी</v>
      </c>
      <c r="E20" s="89" t="str">
        <f>Master1!C19</f>
        <v>L-12</v>
      </c>
      <c r="F20" s="89">
        <f>Master1!D19</f>
        <v>0</v>
      </c>
      <c r="G20" s="89">
        <f>Master1!E19</f>
        <v>0</v>
      </c>
      <c r="H20" s="89">
        <f>Master1!F19</f>
        <v>0</v>
      </c>
      <c r="I20" s="89">
        <f>Master1!H19</f>
        <v>0</v>
      </c>
      <c r="J20" s="83"/>
    </row>
    <row r="21" spans="1:10" s="84" customFormat="1" ht="18.75" customHeight="1" x14ac:dyDescent="0.25">
      <c r="A21" s="88">
        <f>Master1!A20</f>
        <v>12</v>
      </c>
      <c r="B21" s="505"/>
      <c r="C21" s="505"/>
      <c r="D21" s="174" t="str">
        <f>Master1!B20</f>
        <v>प्रशिक्षक</v>
      </c>
      <c r="E21" s="89" t="str">
        <f>Master1!C20</f>
        <v>L-12</v>
      </c>
      <c r="F21" s="89">
        <f>Master1!D20</f>
        <v>0</v>
      </c>
      <c r="G21" s="89">
        <f>Master1!E20</f>
        <v>0</v>
      </c>
      <c r="H21" s="89">
        <f>Master1!F20</f>
        <v>0</v>
      </c>
      <c r="I21" s="89">
        <f>Master1!H20</f>
        <v>0</v>
      </c>
      <c r="J21" s="83"/>
    </row>
    <row r="22" spans="1:10" s="84" customFormat="1" ht="18.75" customHeight="1" x14ac:dyDescent="0.25">
      <c r="A22" s="88">
        <f>Master1!A21</f>
        <v>13</v>
      </c>
      <c r="B22" s="505"/>
      <c r="C22" s="505"/>
      <c r="D22" s="174" t="str">
        <f>Master1!B21</f>
        <v>व्याख्याता स्कूल(शिक्षा)</v>
      </c>
      <c r="E22" s="89" t="str">
        <f>Master1!C21</f>
        <v>L-12</v>
      </c>
      <c r="F22" s="89">
        <f>Master1!D21</f>
        <v>0</v>
      </c>
      <c r="G22" s="89">
        <f>Master1!E21</f>
        <v>0</v>
      </c>
      <c r="H22" s="89">
        <f>Master1!F21</f>
        <v>0</v>
      </c>
      <c r="I22" s="89">
        <f>Master1!H21</f>
        <v>0</v>
      </c>
      <c r="J22" s="83"/>
    </row>
    <row r="23" spans="1:10" s="84" customFormat="1" ht="18.75" customHeight="1" x14ac:dyDescent="0.25">
      <c r="A23" s="88">
        <f>Master1!A22</f>
        <v>14</v>
      </c>
      <c r="B23" s="505"/>
      <c r="C23" s="505"/>
      <c r="D23" s="174" t="str">
        <f>Master1!B22</f>
        <v>शारीरिक शिक्षक श्रेणी I</v>
      </c>
      <c r="E23" s="89" t="str">
        <f>Master1!C22</f>
        <v>L-12</v>
      </c>
      <c r="F23" s="89">
        <f>Master1!D22</f>
        <v>0</v>
      </c>
      <c r="G23" s="89">
        <f>Master1!E22</f>
        <v>0</v>
      </c>
      <c r="H23" s="89">
        <f>Master1!F22</f>
        <v>0</v>
      </c>
      <c r="I23" s="89">
        <f>Master1!H22</f>
        <v>0</v>
      </c>
      <c r="J23" s="83"/>
    </row>
    <row r="24" spans="1:10" s="84" customFormat="1" ht="18.75" customHeight="1" x14ac:dyDescent="0.25">
      <c r="A24" s="88">
        <f>Master1!A23</f>
        <v>15</v>
      </c>
      <c r="B24" s="505"/>
      <c r="C24" s="505"/>
      <c r="D24" s="174" t="str">
        <f>Master1!B23</f>
        <v>अतिरिक्त प्रशासनिक अधिकारी</v>
      </c>
      <c r="E24" s="89" t="str">
        <f>Master1!C23</f>
        <v>L-11</v>
      </c>
      <c r="F24" s="89">
        <f>Master1!D23</f>
        <v>0</v>
      </c>
      <c r="G24" s="89">
        <f>Master1!E23</f>
        <v>0</v>
      </c>
      <c r="H24" s="89">
        <f>Master1!F23</f>
        <v>0</v>
      </c>
      <c r="I24" s="89">
        <f>Master1!H23</f>
        <v>0</v>
      </c>
      <c r="J24" s="83"/>
    </row>
    <row r="25" spans="1:10" s="84" customFormat="1" ht="18.75" customHeight="1" x14ac:dyDescent="0.25">
      <c r="A25" s="88">
        <f>Master1!A24</f>
        <v>16</v>
      </c>
      <c r="B25" s="505"/>
      <c r="C25" s="505"/>
      <c r="D25" s="174" t="str">
        <f>Master1!B24</f>
        <v>पुस्तकालय अध्यक्ष श्रेणी II</v>
      </c>
      <c r="E25" s="89" t="str">
        <f>Master1!C24</f>
        <v>L-11</v>
      </c>
      <c r="F25" s="89">
        <f>Master1!D24</f>
        <v>0</v>
      </c>
      <c r="G25" s="89">
        <f>Master1!E24</f>
        <v>0</v>
      </c>
      <c r="H25" s="89">
        <f>Master1!F24</f>
        <v>0</v>
      </c>
      <c r="I25" s="89">
        <f>Master1!H24</f>
        <v>0</v>
      </c>
      <c r="J25" s="83"/>
    </row>
    <row r="26" spans="1:10" s="84" customFormat="1" ht="18.75" customHeight="1" x14ac:dyDescent="0.25">
      <c r="A26" s="88">
        <f>Master1!A25</f>
        <v>17</v>
      </c>
      <c r="B26" s="505"/>
      <c r="C26" s="505"/>
      <c r="D26" s="174" t="str">
        <f>Master1!B25</f>
        <v>वरिष्ठ अध्यापक</v>
      </c>
      <c r="E26" s="89" t="str">
        <f>Master1!C25</f>
        <v>L-11</v>
      </c>
      <c r="F26" s="89">
        <f>Master1!D25</f>
        <v>6</v>
      </c>
      <c r="G26" s="89">
        <f>Master1!E25</f>
        <v>2</v>
      </c>
      <c r="H26" s="89">
        <f>Master1!F25</f>
        <v>3</v>
      </c>
      <c r="I26" s="89">
        <f>Master1!H25</f>
        <v>1</v>
      </c>
      <c r="J26" s="83"/>
    </row>
    <row r="27" spans="1:10" ht="18.75" customHeight="1" x14ac:dyDescent="0.25">
      <c r="A27" s="88">
        <f>Master1!A26</f>
        <v>18</v>
      </c>
      <c r="B27" s="505"/>
      <c r="C27" s="505"/>
      <c r="D27" s="174" t="str">
        <f>Master1!B26</f>
        <v>शारीरिक शिक्षक श्रेणी II</v>
      </c>
      <c r="E27" s="89" t="str">
        <f>Master1!C26</f>
        <v>L-11</v>
      </c>
      <c r="F27" s="89">
        <f>Master1!D26</f>
        <v>0</v>
      </c>
      <c r="G27" s="89">
        <f>Master1!E26</f>
        <v>0</v>
      </c>
      <c r="H27" s="89">
        <f>Master1!F26</f>
        <v>0</v>
      </c>
      <c r="I27" s="89">
        <f>Master1!H26</f>
        <v>0</v>
      </c>
      <c r="J27" s="83"/>
    </row>
    <row r="28" spans="1:10" ht="18.75" customHeight="1" x14ac:dyDescent="0.25">
      <c r="A28" s="88">
        <f>Master1!A27</f>
        <v>19</v>
      </c>
      <c r="B28" s="505"/>
      <c r="C28" s="505"/>
      <c r="D28" s="174" t="str">
        <f>Master1!B27</f>
        <v>सहायक लेखाधिकारी ग्रेड - I</v>
      </c>
      <c r="E28" s="89" t="str">
        <f>Master1!C27</f>
        <v>L-11</v>
      </c>
      <c r="F28" s="89">
        <f>Master1!D27</f>
        <v>0</v>
      </c>
      <c r="G28" s="89">
        <f>Master1!E27</f>
        <v>0</v>
      </c>
      <c r="H28" s="89">
        <f>Master1!F27</f>
        <v>0</v>
      </c>
      <c r="I28" s="89">
        <f>Master1!H27</f>
        <v>0</v>
      </c>
      <c r="J28" s="83"/>
    </row>
    <row r="29" spans="1:10" ht="18.75" customHeight="1" x14ac:dyDescent="0.25">
      <c r="A29" s="88">
        <f>Master1!A28</f>
        <v>20</v>
      </c>
      <c r="B29" s="505"/>
      <c r="C29" s="505"/>
      <c r="D29" s="174" t="str">
        <f>Master1!B28</f>
        <v>अध्यापक</v>
      </c>
      <c r="E29" s="89" t="str">
        <f>Master1!C28</f>
        <v>L-10</v>
      </c>
      <c r="F29" s="89">
        <f>Master1!D28</f>
        <v>5</v>
      </c>
      <c r="G29" s="89">
        <f>Master1!E28</f>
        <v>2</v>
      </c>
      <c r="H29" s="89">
        <f>Master1!F28</f>
        <v>2</v>
      </c>
      <c r="I29" s="89">
        <f>Master1!H28</f>
        <v>1</v>
      </c>
      <c r="J29" s="85"/>
    </row>
    <row r="30" spans="1:10" ht="18.75" customHeight="1" x14ac:dyDescent="0.25">
      <c r="A30" s="88">
        <f>Master1!A29</f>
        <v>21</v>
      </c>
      <c r="B30" s="505"/>
      <c r="C30" s="505"/>
      <c r="D30" s="174" t="str">
        <f>Master1!B29</f>
        <v>आशुलिपिक</v>
      </c>
      <c r="E30" s="89" t="str">
        <f>Master1!C29</f>
        <v>L-10</v>
      </c>
      <c r="F30" s="89">
        <f>Master1!D29</f>
        <v>0</v>
      </c>
      <c r="G30" s="89">
        <f>Master1!E29</f>
        <v>0</v>
      </c>
      <c r="H30" s="89">
        <f>Master1!F29</f>
        <v>0</v>
      </c>
      <c r="I30" s="89">
        <f>Master1!H29</f>
        <v>0</v>
      </c>
      <c r="J30" s="85"/>
    </row>
    <row r="31" spans="1:10" ht="18.75" customHeight="1" x14ac:dyDescent="0.25">
      <c r="A31" s="88">
        <f>Master1!A30</f>
        <v>22</v>
      </c>
      <c r="B31" s="505"/>
      <c r="C31" s="505"/>
      <c r="D31" s="174" t="str">
        <f>Master1!B30</f>
        <v>कनिष्ठ लेखाकार</v>
      </c>
      <c r="E31" s="89" t="str">
        <f>Master1!C30</f>
        <v>L-10</v>
      </c>
      <c r="F31" s="89">
        <f>Master1!D30</f>
        <v>0</v>
      </c>
      <c r="G31" s="89">
        <f>Master1!E30</f>
        <v>0</v>
      </c>
      <c r="H31" s="89">
        <f>Master1!F30</f>
        <v>0</v>
      </c>
      <c r="I31" s="89">
        <f>Master1!H30</f>
        <v>0</v>
      </c>
      <c r="J31" s="85"/>
    </row>
    <row r="32" spans="1:10" ht="18.75" customHeight="1" x14ac:dyDescent="0.25">
      <c r="A32" s="88">
        <f>Master1!A31</f>
        <v>23</v>
      </c>
      <c r="B32" s="505"/>
      <c r="C32" s="505"/>
      <c r="D32" s="174" t="str">
        <f>Master1!B31</f>
        <v>कनिष्ठ विधि अधिकारी</v>
      </c>
      <c r="E32" s="89" t="str">
        <f>Master1!C31</f>
        <v>L-10</v>
      </c>
      <c r="F32" s="89">
        <f>Master1!D31</f>
        <v>0</v>
      </c>
      <c r="G32" s="89">
        <f>Master1!E31</f>
        <v>0</v>
      </c>
      <c r="H32" s="89">
        <f>Master1!F31</f>
        <v>0</v>
      </c>
      <c r="I32" s="89">
        <f>Master1!H31</f>
        <v>0</v>
      </c>
      <c r="J32" s="85"/>
    </row>
    <row r="33" spans="1:10" ht="18.75" customHeight="1" x14ac:dyDescent="0.25">
      <c r="A33" s="88">
        <f>Master1!A32</f>
        <v>24</v>
      </c>
      <c r="B33" s="505"/>
      <c r="C33" s="505"/>
      <c r="D33" s="174" t="str">
        <f>Master1!B32</f>
        <v>पुस्तकालय अध्यक्ष श्रेणी III</v>
      </c>
      <c r="E33" s="89" t="str">
        <f>Master1!C32</f>
        <v>L-10</v>
      </c>
      <c r="F33" s="89">
        <f>Master1!D32</f>
        <v>0</v>
      </c>
      <c r="G33" s="89">
        <f>Master1!E32</f>
        <v>0</v>
      </c>
      <c r="H33" s="89">
        <f>Master1!F32</f>
        <v>0</v>
      </c>
      <c r="I33" s="89">
        <f>Master1!H32</f>
        <v>0</v>
      </c>
      <c r="J33" s="85"/>
    </row>
    <row r="34" spans="1:10" ht="18.75" customHeight="1" x14ac:dyDescent="0.25">
      <c r="A34" s="88">
        <f>Master1!A33</f>
        <v>25</v>
      </c>
      <c r="B34" s="505"/>
      <c r="C34" s="505"/>
      <c r="D34" s="174" t="str">
        <f>Master1!B33</f>
        <v>प्रयोगशाला सहायक II</v>
      </c>
      <c r="E34" s="89" t="str">
        <f>Master1!C33</f>
        <v>L-10</v>
      </c>
      <c r="F34" s="89">
        <f>Master1!D33</f>
        <v>0</v>
      </c>
      <c r="G34" s="89">
        <f>Master1!E33</f>
        <v>0</v>
      </c>
      <c r="H34" s="89">
        <f>Master1!F33</f>
        <v>0</v>
      </c>
      <c r="I34" s="89">
        <f>Master1!H33</f>
        <v>0</v>
      </c>
      <c r="J34" s="85"/>
    </row>
    <row r="35" spans="1:10" ht="18.75" customHeight="1" x14ac:dyDescent="0.25">
      <c r="A35" s="88">
        <f>Master1!A34</f>
        <v>26</v>
      </c>
      <c r="B35" s="505"/>
      <c r="C35" s="505"/>
      <c r="D35" s="174" t="str">
        <f>Master1!B34</f>
        <v>शारीरिक शिक्षक श्रेणी III</v>
      </c>
      <c r="E35" s="89" t="str">
        <f>Master1!C34</f>
        <v>L-10</v>
      </c>
      <c r="F35" s="89">
        <f>Master1!D34</f>
        <v>1</v>
      </c>
      <c r="G35" s="89">
        <f>Master1!E34</f>
        <v>1</v>
      </c>
      <c r="H35" s="89">
        <f>Master1!F34</f>
        <v>0</v>
      </c>
      <c r="I35" s="89">
        <f>Master1!H34</f>
        <v>0</v>
      </c>
      <c r="J35" s="85"/>
    </row>
    <row r="36" spans="1:10" ht="18.75" customHeight="1" x14ac:dyDescent="0.25">
      <c r="A36" s="88">
        <f>Master1!A35</f>
        <v>27</v>
      </c>
      <c r="B36" s="505"/>
      <c r="C36" s="505"/>
      <c r="D36" s="174" t="str">
        <f>Master1!B35</f>
        <v>सहायक प्रशासनिक अधिकारी</v>
      </c>
      <c r="E36" s="89" t="str">
        <f>Master1!C35</f>
        <v>L-10</v>
      </c>
      <c r="F36" s="89">
        <f>Master1!D35</f>
        <v>0</v>
      </c>
      <c r="G36" s="89">
        <f>Master1!E35</f>
        <v>0</v>
      </c>
      <c r="H36" s="89">
        <f>Master1!F35</f>
        <v>0</v>
      </c>
      <c r="I36" s="89">
        <f>Master1!H35</f>
        <v>0</v>
      </c>
      <c r="J36" s="85"/>
    </row>
    <row r="37" spans="1:10" ht="18.75" customHeight="1" x14ac:dyDescent="0.25">
      <c r="A37" s="88">
        <f>Master1!A36</f>
        <v>28</v>
      </c>
      <c r="B37" s="505"/>
      <c r="C37" s="505"/>
      <c r="D37" s="174" t="str">
        <f>Master1!B36</f>
        <v>प्रबोधक</v>
      </c>
      <c r="E37" s="89" t="str">
        <f>Master1!C36</f>
        <v>L-10</v>
      </c>
      <c r="F37" s="89">
        <f>Master1!D36</f>
        <v>0</v>
      </c>
      <c r="G37" s="89">
        <f>Master1!E36</f>
        <v>0</v>
      </c>
      <c r="H37" s="89">
        <f>Master1!F36</f>
        <v>0</v>
      </c>
      <c r="I37" s="89">
        <f>Master1!H36</f>
        <v>0</v>
      </c>
      <c r="J37" s="85"/>
    </row>
    <row r="38" spans="1:10" ht="18.75" customHeight="1" x14ac:dyDescent="0.25">
      <c r="A38" s="88">
        <f>Master1!A37</f>
        <v>29</v>
      </c>
      <c r="B38" s="505"/>
      <c r="C38" s="505"/>
      <c r="D38" s="174" t="str">
        <f>Master1!B37</f>
        <v xml:space="preserve">वरिष्ठ कंप्युटर अनुदेशक </v>
      </c>
      <c r="E38" s="89" t="str">
        <f>Master1!C37</f>
        <v>L-10</v>
      </c>
      <c r="F38" s="89">
        <f>Master1!D37</f>
        <v>0</v>
      </c>
      <c r="G38" s="89">
        <f>Master1!E37</f>
        <v>0</v>
      </c>
      <c r="H38" s="89">
        <f>Master1!F37</f>
        <v>0</v>
      </c>
      <c r="I38" s="89">
        <f>Master1!H37</f>
        <v>0</v>
      </c>
      <c r="J38" s="85"/>
    </row>
    <row r="39" spans="1:10" ht="18.75" customHeight="1" x14ac:dyDescent="0.25">
      <c r="A39" s="88">
        <f>Master1!A38</f>
        <v>30</v>
      </c>
      <c r="B39" s="505"/>
      <c r="C39" s="505"/>
      <c r="D39" s="174" t="str">
        <f>Master1!B38</f>
        <v>प्रयोगशाला सहायक III</v>
      </c>
      <c r="E39" s="89" t="str">
        <f>Master1!C38</f>
        <v>L-8</v>
      </c>
      <c r="F39" s="89">
        <f>Master1!D38</f>
        <v>0</v>
      </c>
      <c r="G39" s="89">
        <f>Master1!E38</f>
        <v>0</v>
      </c>
      <c r="H39" s="89">
        <f>Master1!F38</f>
        <v>0</v>
      </c>
      <c r="I39" s="89">
        <f>Master1!H38</f>
        <v>0</v>
      </c>
      <c r="J39" s="85"/>
    </row>
    <row r="40" spans="1:10" ht="18.75" customHeight="1" x14ac:dyDescent="0.25">
      <c r="A40" s="88">
        <f>Master1!A39</f>
        <v>31</v>
      </c>
      <c r="B40" s="505"/>
      <c r="C40" s="505"/>
      <c r="D40" s="174" t="str">
        <f>Master1!B39</f>
        <v>वरिष्ठ सहायक</v>
      </c>
      <c r="E40" s="89" t="str">
        <f>Master1!C39</f>
        <v>L-8</v>
      </c>
      <c r="F40" s="89">
        <f>Master1!D39</f>
        <v>0</v>
      </c>
      <c r="G40" s="89">
        <f>Master1!E39</f>
        <v>0</v>
      </c>
      <c r="H40" s="89">
        <f>Master1!F39</f>
        <v>0</v>
      </c>
      <c r="I40" s="89">
        <f>Master1!H39</f>
        <v>0</v>
      </c>
      <c r="J40" s="85"/>
    </row>
    <row r="41" spans="1:10" ht="18.75" customHeight="1" x14ac:dyDescent="0.25">
      <c r="A41" s="88">
        <f>Master1!A40</f>
        <v>32</v>
      </c>
      <c r="B41" s="505"/>
      <c r="C41" s="505"/>
      <c r="D41" s="174" t="str">
        <f>Master1!B40</f>
        <v xml:space="preserve">बेसिक कंप्युटर अनुदेशक </v>
      </c>
      <c r="E41" s="89" t="str">
        <f>Master1!C40</f>
        <v>L-8</v>
      </c>
      <c r="F41" s="89">
        <f>Master1!D40</f>
        <v>0</v>
      </c>
      <c r="G41" s="89">
        <f>Master1!E40</f>
        <v>0</v>
      </c>
      <c r="H41" s="89">
        <f>Master1!F40</f>
        <v>0</v>
      </c>
      <c r="I41" s="89">
        <f>Master1!H40</f>
        <v>0</v>
      </c>
      <c r="J41" s="85"/>
    </row>
    <row r="42" spans="1:10" ht="18.75" customHeight="1" x14ac:dyDescent="0.25">
      <c r="A42" s="88">
        <f>Master1!A41</f>
        <v>33</v>
      </c>
      <c r="B42" s="505"/>
      <c r="C42" s="505"/>
      <c r="D42" s="174" t="str">
        <f>Master1!B41</f>
        <v>कनिष्ठ सहायक</v>
      </c>
      <c r="E42" s="89" t="str">
        <f>Master1!C41</f>
        <v>L-5</v>
      </c>
      <c r="F42" s="89">
        <f>Master1!D41</f>
        <v>1</v>
      </c>
      <c r="G42" s="89">
        <f>Master1!E41</f>
        <v>0</v>
      </c>
      <c r="H42" s="89">
        <f>Master1!F41</f>
        <v>1</v>
      </c>
      <c r="I42" s="89">
        <f>Master1!H41</f>
        <v>0</v>
      </c>
      <c r="J42" s="85"/>
    </row>
    <row r="43" spans="1:10" ht="18.75" customHeight="1" x14ac:dyDescent="0.25">
      <c r="A43" s="88">
        <f>Master1!A42</f>
        <v>34</v>
      </c>
      <c r="B43" s="505"/>
      <c r="C43" s="505"/>
      <c r="D43" s="174" t="str">
        <f>Master1!B42</f>
        <v>फील्ड मैन व फील्ड रिक़ॉर्डर</v>
      </c>
      <c r="E43" s="89" t="str">
        <f>Master1!C42</f>
        <v>L-5</v>
      </c>
      <c r="F43" s="89">
        <f>Master1!D42</f>
        <v>0</v>
      </c>
      <c r="G43" s="89">
        <f>Master1!E42</f>
        <v>0</v>
      </c>
      <c r="H43" s="89">
        <f>Master1!F42</f>
        <v>0</v>
      </c>
      <c r="I43" s="89">
        <f>Master1!H42</f>
        <v>0</v>
      </c>
      <c r="J43" s="85"/>
    </row>
    <row r="44" spans="1:10" ht="18.75" customHeight="1" x14ac:dyDescent="0.25">
      <c r="A44" s="88">
        <f>Master1!A43</f>
        <v>35</v>
      </c>
      <c r="B44" s="505"/>
      <c r="C44" s="505"/>
      <c r="D44" s="174" t="str">
        <f>Master1!B43</f>
        <v>वाहन चालक</v>
      </c>
      <c r="E44" s="89" t="str">
        <f>Master1!C43</f>
        <v>L-5</v>
      </c>
      <c r="F44" s="89">
        <f>Master1!D43</f>
        <v>0</v>
      </c>
      <c r="G44" s="89">
        <f>Master1!E43</f>
        <v>0</v>
      </c>
      <c r="H44" s="89">
        <f>Master1!F43</f>
        <v>0</v>
      </c>
      <c r="I44" s="89">
        <f>Master1!H43</f>
        <v>0</v>
      </c>
      <c r="J44" s="85"/>
    </row>
    <row r="45" spans="1:10" ht="18.75" customHeight="1" x14ac:dyDescent="0.25">
      <c r="A45" s="88">
        <f>Master1!A44</f>
        <v>36</v>
      </c>
      <c r="B45" s="505"/>
      <c r="C45" s="505"/>
      <c r="D45" s="174" t="str">
        <f>Master1!B44</f>
        <v>चतुर्थ श्रेणी कर्मचारी</v>
      </c>
      <c r="E45" s="89" t="str">
        <f>Master1!C44</f>
        <v>L-1</v>
      </c>
      <c r="F45" s="89">
        <f>Master1!D44</f>
        <v>1</v>
      </c>
      <c r="G45" s="89">
        <f>Master1!E44</f>
        <v>0</v>
      </c>
      <c r="H45" s="89">
        <f>Master1!F44</f>
        <v>0</v>
      </c>
      <c r="I45" s="89">
        <f>Master1!H44</f>
        <v>1</v>
      </c>
      <c r="J45" s="85"/>
    </row>
    <row r="46" spans="1:10" ht="18.75" customHeight="1" x14ac:dyDescent="0.25">
      <c r="A46" s="88">
        <f>Master1!A45</f>
        <v>37</v>
      </c>
      <c r="B46" s="505"/>
      <c r="C46" s="505"/>
      <c r="D46" s="174" t="str">
        <f>Master1!B45</f>
        <v>जमादार</v>
      </c>
      <c r="E46" s="89" t="str">
        <f>Master1!C45</f>
        <v>L-1</v>
      </c>
      <c r="F46" s="89">
        <f>Master1!D45</f>
        <v>0</v>
      </c>
      <c r="G46" s="89">
        <f>Master1!E45</f>
        <v>0</v>
      </c>
      <c r="H46" s="89">
        <f>Master1!F45</f>
        <v>0</v>
      </c>
      <c r="I46" s="89">
        <f>Master1!H45</f>
        <v>0</v>
      </c>
      <c r="J46" s="85"/>
    </row>
    <row r="47" spans="1:10" ht="18.75" customHeight="1" x14ac:dyDescent="0.25">
      <c r="A47" s="88">
        <f>Master1!A46</f>
        <v>38</v>
      </c>
      <c r="B47" s="506"/>
      <c r="C47" s="506"/>
      <c r="D47" s="174" t="str">
        <f>Master1!B46</f>
        <v>प्रयोगशाला परिचारक</v>
      </c>
      <c r="E47" s="89" t="str">
        <f>Master1!C46</f>
        <v>L-1</v>
      </c>
      <c r="F47" s="89">
        <f>Master1!D46</f>
        <v>0</v>
      </c>
      <c r="G47" s="89">
        <f>Master1!E46</f>
        <v>0</v>
      </c>
      <c r="H47" s="89">
        <f>Master1!F46</f>
        <v>0</v>
      </c>
      <c r="I47" s="89">
        <f>Master1!H46</f>
        <v>0</v>
      </c>
      <c r="J47" s="85"/>
    </row>
    <row r="48" spans="1:10" ht="18.75" customHeight="1" x14ac:dyDescent="0.3">
      <c r="A48" s="507" t="s">
        <v>40</v>
      </c>
      <c r="B48" s="508"/>
      <c r="C48" s="508"/>
      <c r="D48" s="508"/>
      <c r="E48" s="509"/>
      <c r="F48" s="90">
        <f>SUM(F10:F47)</f>
        <v>15</v>
      </c>
      <c r="G48" s="90">
        <f t="shared" ref="G48:I48" si="0">SUM(G10:G47)</f>
        <v>5</v>
      </c>
      <c r="H48" s="90">
        <f t="shared" si="0"/>
        <v>7</v>
      </c>
      <c r="I48" s="90">
        <f t="shared" si="0"/>
        <v>3</v>
      </c>
      <c r="J48" s="85"/>
    </row>
    <row r="51" spans="1:10" ht="15.75" x14ac:dyDescent="0.25">
      <c r="H51" s="484" t="str">
        <f>Master1!L2</f>
        <v>iz/kkukpk;Z</v>
      </c>
      <c r="I51" s="484"/>
      <c r="J51" s="484"/>
    </row>
    <row r="52" spans="1:10" ht="15.75" x14ac:dyDescent="0.25">
      <c r="H52" s="484" t="str">
        <f>Master1!L3</f>
        <v>jktdh; mPp ek/;fed fo|ky;</v>
      </c>
      <c r="I52" s="484"/>
      <c r="J52" s="484"/>
    </row>
    <row r="53" spans="1:10" ht="18" x14ac:dyDescent="0.25">
      <c r="E53" s="221">
        <v>6</v>
      </c>
      <c r="F53" s="1"/>
      <c r="H53" s="484" t="str">
        <f>Master1!L4</f>
        <v>vkarjksyh lkaxk &amp; ijcrlj ¼ukxkSj½</v>
      </c>
      <c r="I53" s="484"/>
      <c r="J53" s="484"/>
    </row>
    <row r="58" spans="1:10" ht="59.25" customHeight="1" x14ac:dyDescent="0.4">
      <c r="A58" s="502" t="s">
        <v>248</v>
      </c>
      <c r="B58" s="502"/>
      <c r="C58" s="502"/>
      <c r="D58" s="502"/>
      <c r="E58" s="502"/>
      <c r="F58" s="502"/>
      <c r="G58" s="502"/>
      <c r="H58" s="502"/>
      <c r="I58" s="502"/>
      <c r="J58" s="502"/>
    </row>
  </sheetData>
  <sheetProtection algorithmName="SHA-512" hashValue="Kpd/6HBLNmPGTQ53P/JWymha/GEfJ46eEREFSiHu7PPDZeNWSRSfXMq+AUtrPSqxjM+7ZAWb27Yo1L87WH8rdg==" saltValue="6a97OiDAZ9RNGqM7wakzFA==" spinCount="100000" sheet="1" objects="1" scenarios="1" formatCells="0" formatColumns="0" formatRows="0"/>
  <mergeCells count="22">
    <mergeCell ref="A58:J58"/>
    <mergeCell ref="A7:A8"/>
    <mergeCell ref="I7:I8"/>
    <mergeCell ref="G7:H7"/>
    <mergeCell ref="F7:F8"/>
    <mergeCell ref="H52:J52"/>
    <mergeCell ref="J7:J8"/>
    <mergeCell ref="H51:J51"/>
    <mergeCell ref="B10:B47"/>
    <mergeCell ref="C10:C47"/>
    <mergeCell ref="A48:E48"/>
    <mergeCell ref="D7:D8"/>
    <mergeCell ref="B7:B8"/>
    <mergeCell ref="H53:J53"/>
    <mergeCell ref="E7:E8"/>
    <mergeCell ref="C7:C8"/>
    <mergeCell ref="A1:D1"/>
    <mergeCell ref="A2:D2"/>
    <mergeCell ref="A3:J3"/>
    <mergeCell ref="A5:J5"/>
    <mergeCell ref="A6:C6"/>
    <mergeCell ref="A4:I4"/>
  </mergeCells>
  <printOptions horizontalCentered="1"/>
  <pageMargins left="0.31496062992126" right="0.118110236220472" top="0.196850393700787" bottom="0.15748031496063" header="0.31496062992126" footer="0.118110236220472"/>
  <pageSetup paperSize="9" scale="80" orientation="portrait" horizontalDpi="300" verticalDpi="300" r:id="rId1"/>
  <headerFooter alignWithMargins="0">
    <oddFooter>&amp;C&amp;Z&amp;F&amp;R&amp;A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32</vt:i4>
      </vt:variant>
    </vt:vector>
  </HeadingPairs>
  <TitlesOfParts>
    <vt:vector size="60" baseType="lpstr">
      <vt:lpstr>Instruction</vt:lpstr>
      <vt:lpstr>Master1</vt:lpstr>
      <vt:lpstr>Master2</vt:lpstr>
      <vt:lpstr>Master GA19</vt:lpstr>
      <vt:lpstr>Samekit</vt:lpstr>
      <vt:lpstr>Sanctioned Post</vt:lpstr>
      <vt:lpstr>posted</vt:lpstr>
      <vt:lpstr>vacant post</vt:lpstr>
      <vt:lpstr>P1A</vt:lpstr>
      <vt:lpstr>P1B</vt:lpstr>
      <vt:lpstr>P1C</vt:lpstr>
      <vt:lpstr>SLR</vt:lpstr>
      <vt:lpstr>P8G1</vt:lpstr>
      <vt:lpstr>P-4</vt:lpstr>
      <vt:lpstr>P Allow.</vt:lpstr>
      <vt:lpstr>Surr-</vt:lpstr>
      <vt:lpstr>Fix pay</vt:lpstr>
      <vt:lpstr>P9G2</vt:lpstr>
      <vt:lpstr>Allot.</vt:lpstr>
      <vt:lpstr>G.A.2 A</vt:lpstr>
      <vt:lpstr>G.A.2 B</vt:lpstr>
      <vt:lpstr>Verdi</vt:lpstr>
      <vt:lpstr>P9G4</vt:lpstr>
      <vt:lpstr>GA-4 A</vt:lpstr>
      <vt:lpstr>GA-4 B</vt:lpstr>
      <vt:lpstr>GA19</vt:lpstr>
      <vt:lpstr>TRFRET. PAY</vt:lpstr>
      <vt:lpstr>tamrb</vt:lpstr>
      <vt:lpstr>catagery</vt:lpstr>
      <vt:lpstr>DESIGNATION</vt:lpstr>
      <vt:lpstr>fix_pay</vt:lpstr>
      <vt:lpstr>levels</vt:lpstr>
      <vt:lpstr>Pay_Band</vt:lpstr>
      <vt:lpstr>Allot.!Print_Area</vt:lpstr>
      <vt:lpstr>'Fix pay'!Print_Area</vt:lpstr>
      <vt:lpstr>'G.A.2 A'!Print_Area</vt:lpstr>
      <vt:lpstr>'G.A.2 B'!Print_Area</vt:lpstr>
      <vt:lpstr>'GA19'!Print_Area</vt:lpstr>
      <vt:lpstr>'GA-4 A'!Print_Area</vt:lpstr>
      <vt:lpstr>'GA-4 B'!Print_Area</vt:lpstr>
      <vt:lpstr>'P Allow.'!Print_Area</vt:lpstr>
      <vt:lpstr>P1A!Print_Area</vt:lpstr>
      <vt:lpstr>P1B!Print_Area</vt:lpstr>
      <vt:lpstr>P1C!Print_Area</vt:lpstr>
      <vt:lpstr>'P-4'!Print_Area</vt:lpstr>
      <vt:lpstr>P8G1!Print_Area</vt:lpstr>
      <vt:lpstr>P9G2!Print_Area</vt:lpstr>
      <vt:lpstr>P9G4!Print_Area</vt:lpstr>
      <vt:lpstr>posted!Print_Area</vt:lpstr>
      <vt:lpstr>Samekit!Print_Area</vt:lpstr>
      <vt:lpstr>'Sanctioned Post'!Print_Area</vt:lpstr>
      <vt:lpstr>SLR!Print_Area</vt:lpstr>
      <vt:lpstr>'Surr-'!Print_Area</vt:lpstr>
      <vt:lpstr>tamrb!Print_Area</vt:lpstr>
      <vt:lpstr>'TRFRET. PAY'!Print_Area</vt:lpstr>
      <vt:lpstr>'vacant post'!Print_Area</vt:lpstr>
      <vt:lpstr>Verdi!Print_Area</vt:lpstr>
      <vt:lpstr>P8G1!Print_Titles</vt:lpstr>
      <vt:lpstr>P9G2!Print_Titles</vt:lpstr>
      <vt:lpstr>कार्यालय_में_पोस्ट_विवरण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Ashwini</cp:lastModifiedBy>
  <cp:lastPrinted>2022-08-19T12:35:15Z</cp:lastPrinted>
  <dcterms:created xsi:type="dcterms:W3CDTF">1996-10-14T23:33:28Z</dcterms:created>
  <dcterms:modified xsi:type="dcterms:W3CDTF">2022-08-19T14:51:53Z</dcterms:modified>
</cp:coreProperties>
</file>